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autoCompressPictures="0"/>
  <xr:revisionPtr revIDLastSave="0" documentId="8_{38EE9297-B81E-4951-9F47-00A74CAB7ED6}" xr6:coauthVersionLast="47" xr6:coauthVersionMax="47" xr10:uidLastSave="{00000000-0000-0000-0000-000000000000}"/>
  <bookViews>
    <workbookView xWindow="-120" yWindow="-120" windowWidth="29040" windowHeight="15720" tabRatio="788" activeTab="11" xr2:uid="{00000000-000D-0000-FFFF-FFFF00000000}"/>
  </bookViews>
  <sheets>
    <sheet name="Janvier" sheetId="14" r:id="rId1"/>
    <sheet name="Février" sheetId="15" r:id="rId2"/>
    <sheet name="Mars" sheetId="16" r:id="rId3"/>
    <sheet name="Avril" sheetId="17" r:id="rId4"/>
    <sheet name="Mai" sheetId="18" r:id="rId5"/>
    <sheet name="Juin" sheetId="19" r:id="rId6"/>
    <sheet name="Juillet" sheetId="20" r:id="rId7"/>
    <sheet name="Août" sheetId="21" r:id="rId8"/>
    <sheet name="Septembre" sheetId="22" r:id="rId9"/>
    <sheet name="Octobre" sheetId="23" r:id="rId10"/>
    <sheet name="Novembre" sheetId="24" r:id="rId11"/>
    <sheet name="Décembre" sheetId="25" r:id="rId12"/>
  </sheets>
  <definedNames>
    <definedName name="AnnéeCalendrier">Janvier!$K$3</definedName>
    <definedName name="DébutSemaine">Janvier!$K$4</definedName>
    <definedName name="JoursEtSemaines">{0,1,2,3,4,5,6} + {0;1;2;3;4;5}*7</definedName>
    <definedName name="_xlnm.Print_Area" localSheetId="0">Janvier!$A$1:$H$14</definedName>
    <definedName name="ZoneTitreColonne1...H12.1">Janvier!$B$2</definedName>
    <definedName name="ZoneTitreColonne1...H12.10">Octobre!$B$2</definedName>
    <definedName name="ZoneTitreColonne1...H12.11">Novembre!$B$2</definedName>
    <definedName name="ZoneTitreColonne1...H12.12">Décembre!$B$2</definedName>
    <definedName name="ZoneTitreColonne1...H12.2">Février!$B$2</definedName>
    <definedName name="ZoneTitreColonne1...H12.3">Mars!$B$2</definedName>
    <definedName name="ZoneTitreColonne1...H12.4">Avril!$B$2</definedName>
    <definedName name="ZoneTitreColonne1...H12.5">Mai!$B$2</definedName>
    <definedName name="ZoneTitreColonne1...H12.6">Juin!$B$2</definedName>
    <definedName name="ZoneTitreColonne1...H12.7">Juillet!$B$2</definedName>
    <definedName name="ZoneTitreColonne1...H12.8">Août!$B$2</definedName>
    <definedName name="ZoneTitreColonne1...H12.9">Septembre!$B$2</definedName>
    <definedName name="ZoneTitreColonne2...C14.1">Janvier!$B$2</definedName>
    <definedName name="ZoneTitreColonne2...C14.10">Octobre!$B$2</definedName>
    <definedName name="ZoneTitreColonne2...C14.11">Novembre!$B$2</definedName>
    <definedName name="ZoneTitreColonne2...C14.12">Décembre!$B$2</definedName>
    <definedName name="ZoneTitreColonne2...C14.2">Février!$B$2</definedName>
    <definedName name="ZoneTitreColonne2...C14.3">Mars!$B$2</definedName>
    <definedName name="ZoneTitreColonne2...C14.4">Avril!$B$2</definedName>
    <definedName name="ZoneTitreColonne2...C14.5">Mai!$B$2</definedName>
    <definedName name="ZoneTitreColonne2...C14.6">Juin!$B$2</definedName>
    <definedName name="ZoneTitreColonne2...C14.7">Juillet!$B$2</definedName>
    <definedName name="ZoneTitreColonne2...C14.8">Août!$B$2</definedName>
    <definedName name="ZoneTitreColonne2...C14.9">Septembre!$B$2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 i="14" l="1"/>
  <c r="B2" i="16" l="1"/>
  <c r="B2" i="17"/>
  <c r="B2" i="18"/>
  <c r="B2" i="19"/>
  <c r="B2" i="20"/>
  <c r="B2" i="21"/>
  <c r="B2" i="22"/>
  <c r="B2" i="23"/>
  <c r="B2" i="24"/>
  <c r="B2" i="25"/>
  <c r="B2" i="15"/>
  <c r="B23" i="17" a="1"/>
  <c r="C23" i="17" s="1"/>
  <c r="B19" i="17" a="1"/>
  <c r="G19" i="17" s="1"/>
  <c r="B15" i="17" a="1"/>
  <c r="G15" i="17" s="1"/>
  <c r="B11" i="17" a="1"/>
  <c r="G11" i="17" s="1"/>
  <c r="B7" i="17" a="1"/>
  <c r="G7" i="17" s="1"/>
  <c r="B3" i="17" a="1"/>
  <c r="G3" i="17" s="1"/>
  <c r="B23" i="18" a="1"/>
  <c r="B23" i="18" s="1"/>
  <c r="B19" i="18" a="1"/>
  <c r="G19" i="18" s="1"/>
  <c r="B15" i="18" a="1"/>
  <c r="C15" i="18" s="1"/>
  <c r="B11" i="18" a="1"/>
  <c r="G11" i="18" s="1"/>
  <c r="B7" i="18" a="1"/>
  <c r="C7" i="18" s="1"/>
  <c r="B3" i="18" a="1"/>
  <c r="G3" i="18" s="1"/>
  <c r="B23" i="19" a="1"/>
  <c r="C23" i="19" s="1"/>
  <c r="B19" i="19" a="1"/>
  <c r="G19" i="19" s="1"/>
  <c r="B15" i="19" a="1"/>
  <c r="G15" i="19" s="1"/>
  <c r="B11" i="19" a="1"/>
  <c r="G11" i="19" s="1"/>
  <c r="B7" i="19" a="1"/>
  <c r="G7" i="19" s="1"/>
  <c r="B3" i="19" a="1"/>
  <c r="G3" i="19" s="1"/>
  <c r="B19" i="20" a="1"/>
  <c r="B19" i="20" s="1"/>
  <c r="B17" i="20" a="1"/>
  <c r="B15" i="20" a="1"/>
  <c r="B11" i="20" a="1"/>
  <c r="B7" i="20" a="1"/>
  <c r="B3" i="20" a="1"/>
  <c r="B13" i="21" a="1"/>
  <c r="C13" i="21" s="1"/>
  <c r="B11" i="21" a="1"/>
  <c r="G11" i="21" s="1"/>
  <c r="B9" i="21" a="1"/>
  <c r="G9" i="21" s="1"/>
  <c r="B7" i="21" a="1"/>
  <c r="G7" i="21" s="1"/>
  <c r="B5" i="21" a="1"/>
  <c r="G5" i="21" s="1"/>
  <c r="B3" i="21" a="1"/>
  <c r="H3" i="21" s="1"/>
  <c r="B23" i="22" a="1"/>
  <c r="C23" i="22" s="1"/>
  <c r="B19" i="22" a="1"/>
  <c r="G19" i="22" s="1"/>
  <c r="B15" i="22"/>
  <c r="B15" i="22" a="1"/>
  <c r="G15" i="22" s="1"/>
  <c r="B11" i="22" a="1"/>
  <c r="G11" i="22" s="1"/>
  <c r="B7" i="22" a="1"/>
  <c r="G7" i="22" s="1"/>
  <c r="B3" i="22" a="1"/>
  <c r="G3" i="22" s="1"/>
  <c r="B23" i="23" a="1"/>
  <c r="B23" i="23" s="1"/>
  <c r="B19" i="23" a="1"/>
  <c r="H19" i="23" s="1"/>
  <c r="B15" i="23" a="1"/>
  <c r="H15" i="23" s="1"/>
  <c r="B11" i="23" a="1"/>
  <c r="H11" i="23" s="1"/>
  <c r="B7" i="23" a="1"/>
  <c r="H7" i="23" s="1"/>
  <c r="B3" i="23" a="1"/>
  <c r="H3" i="23" s="1"/>
  <c r="B13" i="24" a="1"/>
  <c r="C13" i="24" s="1"/>
  <c r="B11" i="24" a="1"/>
  <c r="G11" i="24" s="1"/>
  <c r="B9" i="24"/>
  <c r="B9" i="24" a="1"/>
  <c r="G9" i="24" s="1"/>
  <c r="B7" i="24"/>
  <c r="B7" i="24" a="1"/>
  <c r="G7" i="24" s="1"/>
  <c r="B5" i="24" a="1"/>
  <c r="G5" i="24" s="1"/>
  <c r="B3" i="24" a="1"/>
  <c r="G3" i="24" s="1"/>
  <c r="B13" i="25" a="1"/>
  <c r="B13" i="25" s="1"/>
  <c r="B11" i="25" a="1"/>
  <c r="H11" i="25" s="1"/>
  <c r="B9" i="25" a="1"/>
  <c r="H9" i="25" s="1"/>
  <c r="B7" i="25" a="1"/>
  <c r="H7" i="25" s="1"/>
  <c r="B5" i="25" a="1"/>
  <c r="H5" i="25" s="1"/>
  <c r="B3" i="25" a="1"/>
  <c r="H3" i="25" s="1"/>
  <c r="B17" i="16" a="1"/>
  <c r="C17" i="16" s="1"/>
  <c r="B15" i="16" a="1"/>
  <c r="G15" i="16" s="1"/>
  <c r="B11" i="16" a="1"/>
  <c r="G11" i="16" s="1"/>
  <c r="B9" i="16" a="1"/>
  <c r="G9" i="16" s="1"/>
  <c r="B5" i="16" a="1"/>
  <c r="G5" i="16" s="1"/>
  <c r="B3" i="16" a="1"/>
  <c r="G3" i="16" s="1"/>
  <c r="B13" i="15" a="1"/>
  <c r="C13" i="15" s="1"/>
  <c r="B11" i="15" a="1"/>
  <c r="G11" i="15" s="1"/>
  <c r="D9" i="15"/>
  <c r="B9" i="15" a="1"/>
  <c r="G9" i="15" s="1"/>
  <c r="B7" i="15" a="1"/>
  <c r="G7" i="15" s="1"/>
  <c r="B5" i="15" a="1"/>
  <c r="G5" i="15" s="1"/>
  <c r="B3" i="15" a="1"/>
  <c r="G3" i="15" s="1"/>
  <c r="B5" i="16" l="1"/>
  <c r="D7" i="22"/>
  <c r="B7" i="15"/>
  <c r="B11" i="15"/>
  <c r="F7" i="24"/>
  <c r="D11" i="22"/>
  <c r="C19" i="18"/>
  <c r="B7" i="17"/>
  <c r="C3" i="18"/>
  <c r="C11" i="18"/>
  <c r="D7" i="24"/>
  <c r="D9" i="24"/>
  <c r="B23" i="19"/>
  <c r="G7" i="18"/>
  <c r="B3" i="15"/>
  <c r="D7" i="15"/>
  <c r="B11" i="16"/>
  <c r="D15" i="16"/>
  <c r="B11" i="24"/>
  <c r="F7" i="22"/>
  <c r="B23" i="22"/>
  <c r="B7" i="21"/>
  <c r="D9" i="21"/>
  <c r="B7" i="19"/>
  <c r="D11" i="19"/>
  <c r="F7" i="17"/>
  <c r="B15" i="17"/>
  <c r="F7" i="15"/>
  <c r="D11" i="16"/>
  <c r="D7" i="21"/>
  <c r="D7" i="19"/>
  <c r="F11" i="16"/>
  <c r="B17" i="16"/>
  <c r="B3" i="24"/>
  <c r="B7" i="22"/>
  <c r="B11" i="22"/>
  <c r="F7" i="21"/>
  <c r="B11" i="21"/>
  <c r="F7" i="19"/>
  <c r="B15" i="19"/>
  <c r="D11" i="17"/>
  <c r="H19" i="17"/>
  <c r="H5" i="15"/>
  <c r="H5" i="24"/>
  <c r="H3" i="22"/>
  <c r="H19" i="19"/>
  <c r="F3" i="15"/>
  <c r="D5" i="15"/>
  <c r="H9" i="15"/>
  <c r="F11" i="15"/>
  <c r="F5" i="16"/>
  <c r="D9" i="16"/>
  <c r="H15" i="16"/>
  <c r="F3" i="24"/>
  <c r="D5" i="24"/>
  <c r="H9" i="24"/>
  <c r="F11" i="24"/>
  <c r="D3" i="22"/>
  <c r="H11" i="22"/>
  <c r="F15" i="22"/>
  <c r="D19" i="22"/>
  <c r="H9" i="21"/>
  <c r="F11" i="21"/>
  <c r="D3" i="19"/>
  <c r="H11" i="19"/>
  <c r="F15" i="19"/>
  <c r="D19" i="19"/>
  <c r="G15" i="18"/>
  <c r="D3" i="17"/>
  <c r="H11" i="17"/>
  <c r="F15" i="17"/>
  <c r="D19" i="17"/>
  <c r="B23" i="17"/>
  <c r="H9" i="16"/>
  <c r="H19" i="22"/>
  <c r="H3" i="15"/>
  <c r="F5" i="15"/>
  <c r="B9" i="15"/>
  <c r="H11" i="15"/>
  <c r="H5" i="16"/>
  <c r="F9" i="16"/>
  <c r="B15" i="16"/>
  <c r="H3" i="24"/>
  <c r="F5" i="24"/>
  <c r="H11" i="24"/>
  <c r="F3" i="22"/>
  <c r="H15" i="22"/>
  <c r="F19" i="22"/>
  <c r="B9" i="21"/>
  <c r="H11" i="21"/>
  <c r="F3" i="19"/>
  <c r="B11" i="19"/>
  <c r="H15" i="19"/>
  <c r="F19" i="19"/>
  <c r="C23" i="18"/>
  <c r="F3" i="17"/>
  <c r="D7" i="17"/>
  <c r="B11" i="17"/>
  <c r="H15" i="17"/>
  <c r="F19" i="17"/>
  <c r="H3" i="19"/>
  <c r="H3" i="17"/>
  <c r="D3" i="15"/>
  <c r="B5" i="15"/>
  <c r="H7" i="15"/>
  <c r="F9" i="15"/>
  <c r="D11" i="15"/>
  <c r="B13" i="15"/>
  <c r="D5" i="16"/>
  <c r="B9" i="16"/>
  <c r="H11" i="16"/>
  <c r="F15" i="16"/>
  <c r="D3" i="24"/>
  <c r="B5" i="24"/>
  <c r="H7" i="24"/>
  <c r="F9" i="24"/>
  <c r="D11" i="24"/>
  <c r="B13" i="24"/>
  <c r="B3" i="22"/>
  <c r="H7" i="22"/>
  <c r="F11" i="22"/>
  <c r="D15" i="22"/>
  <c r="B19" i="22"/>
  <c r="H7" i="21"/>
  <c r="F9" i="21"/>
  <c r="D11" i="21"/>
  <c r="B13" i="21"/>
  <c r="B3" i="19"/>
  <c r="H7" i="19"/>
  <c r="F11" i="19"/>
  <c r="D15" i="19"/>
  <c r="B19" i="19"/>
  <c r="B3" i="17"/>
  <c r="H7" i="17"/>
  <c r="F11" i="17"/>
  <c r="D15" i="17"/>
  <c r="B19" i="17"/>
  <c r="B3" i="16"/>
  <c r="D3" i="16"/>
  <c r="F3" i="16"/>
  <c r="H3" i="16"/>
  <c r="C3" i="25"/>
  <c r="E3" i="25"/>
  <c r="G3" i="25"/>
  <c r="C5" i="25"/>
  <c r="E5" i="25"/>
  <c r="G5" i="25"/>
  <c r="C7" i="25"/>
  <c r="E7" i="25"/>
  <c r="G7" i="25"/>
  <c r="C9" i="25"/>
  <c r="E9" i="25"/>
  <c r="G9" i="25"/>
  <c r="C11" i="25"/>
  <c r="E11" i="25"/>
  <c r="G11" i="25"/>
  <c r="C13" i="25"/>
  <c r="C3" i="23"/>
  <c r="E3" i="23"/>
  <c r="G3" i="23"/>
  <c r="C7" i="23"/>
  <c r="E7" i="23"/>
  <c r="G7" i="23"/>
  <c r="C11" i="23"/>
  <c r="E11" i="23"/>
  <c r="G11" i="23"/>
  <c r="C15" i="23"/>
  <c r="E15" i="23"/>
  <c r="G15" i="23"/>
  <c r="C19" i="23"/>
  <c r="E19" i="23"/>
  <c r="G19" i="23"/>
  <c r="C23" i="23"/>
  <c r="C3" i="21"/>
  <c r="E3" i="21"/>
  <c r="G3" i="21"/>
  <c r="C5" i="21"/>
  <c r="E5" i="21"/>
  <c r="H5" i="21"/>
  <c r="H3" i="20"/>
  <c r="F3" i="20"/>
  <c r="D3" i="20"/>
  <c r="B3" i="20"/>
  <c r="E3" i="20"/>
  <c r="H7" i="20"/>
  <c r="F7" i="20"/>
  <c r="D7" i="20"/>
  <c r="B7" i="20"/>
  <c r="E7" i="20"/>
  <c r="H11" i="20"/>
  <c r="F11" i="20"/>
  <c r="D11" i="20"/>
  <c r="B11" i="20"/>
  <c r="E11" i="20"/>
  <c r="H15" i="20"/>
  <c r="F15" i="20"/>
  <c r="D15" i="20"/>
  <c r="B15" i="20"/>
  <c r="E15" i="20"/>
  <c r="H17" i="20"/>
  <c r="F17" i="20"/>
  <c r="D17" i="20"/>
  <c r="B17" i="20"/>
  <c r="E17" i="20"/>
  <c r="C3" i="16"/>
  <c r="E3" i="16"/>
  <c r="C5" i="16"/>
  <c r="E5" i="16"/>
  <c r="C9" i="16"/>
  <c r="E9" i="16"/>
  <c r="C11" i="16"/>
  <c r="E11" i="16"/>
  <c r="C15" i="16"/>
  <c r="E15" i="16"/>
  <c r="B3" i="25"/>
  <c r="D3" i="25"/>
  <c r="F3" i="25"/>
  <c r="B5" i="25"/>
  <c r="D5" i="25"/>
  <c r="F5" i="25"/>
  <c r="B7" i="25"/>
  <c r="D7" i="25"/>
  <c r="F7" i="25"/>
  <c r="B9" i="25"/>
  <c r="D9" i="25"/>
  <c r="F9" i="25"/>
  <c r="B11" i="25"/>
  <c r="D11" i="25"/>
  <c r="F11" i="25"/>
  <c r="C3" i="24"/>
  <c r="E3" i="24"/>
  <c r="C5" i="24"/>
  <c r="E5" i="24"/>
  <c r="C7" i="24"/>
  <c r="E7" i="24"/>
  <c r="C9" i="24"/>
  <c r="E9" i="24"/>
  <c r="C11" i="24"/>
  <c r="E11" i="24"/>
  <c r="B3" i="23"/>
  <c r="D3" i="23"/>
  <c r="F3" i="23"/>
  <c r="B7" i="23"/>
  <c r="D7" i="23"/>
  <c r="F7" i="23"/>
  <c r="B11" i="23"/>
  <c r="D11" i="23"/>
  <c r="F11" i="23"/>
  <c r="B15" i="23"/>
  <c r="D15" i="23"/>
  <c r="F15" i="23"/>
  <c r="B19" i="23"/>
  <c r="D19" i="23"/>
  <c r="F19" i="23"/>
  <c r="C3" i="22"/>
  <c r="E3" i="22"/>
  <c r="C7" i="22"/>
  <c r="E7" i="22"/>
  <c r="C11" i="22"/>
  <c r="E11" i="22"/>
  <c r="C15" i="22"/>
  <c r="E15" i="22"/>
  <c r="C19" i="22"/>
  <c r="E19" i="22"/>
  <c r="B3" i="21"/>
  <c r="D3" i="21"/>
  <c r="F3" i="21"/>
  <c r="B5" i="21"/>
  <c r="D5" i="21"/>
  <c r="F5" i="21"/>
  <c r="C3" i="20"/>
  <c r="G3" i="20"/>
  <c r="C7" i="20"/>
  <c r="G7" i="20"/>
  <c r="C11" i="20"/>
  <c r="G11" i="20"/>
  <c r="C15" i="20"/>
  <c r="G15" i="20"/>
  <c r="C17" i="20"/>
  <c r="G17" i="20"/>
  <c r="C19" i="20"/>
  <c r="H3" i="18"/>
  <c r="F3" i="18"/>
  <c r="D3" i="18"/>
  <c r="B3" i="18"/>
  <c r="E3" i="18"/>
  <c r="H7" i="18"/>
  <c r="F7" i="18"/>
  <c r="D7" i="18"/>
  <c r="B7" i="18"/>
  <c r="E7" i="18"/>
  <c r="H11" i="18"/>
  <c r="F11" i="18"/>
  <c r="D11" i="18"/>
  <c r="B11" i="18"/>
  <c r="E11" i="18"/>
  <c r="H15" i="18"/>
  <c r="F15" i="18"/>
  <c r="D15" i="18"/>
  <c r="B15" i="18"/>
  <c r="E15" i="18"/>
  <c r="H19" i="18"/>
  <c r="F19" i="18"/>
  <c r="D19" i="18"/>
  <c r="B19" i="18"/>
  <c r="E19" i="18"/>
  <c r="C7" i="21"/>
  <c r="E7" i="21"/>
  <c r="C9" i="21"/>
  <c r="E9" i="21"/>
  <c r="C11" i="21"/>
  <c r="E11" i="21"/>
  <c r="C3" i="19"/>
  <c r="E3" i="19"/>
  <c r="C7" i="19"/>
  <c r="E7" i="19"/>
  <c r="C11" i="19"/>
  <c r="E11" i="19"/>
  <c r="C15" i="19"/>
  <c r="E15" i="19"/>
  <c r="C19" i="19"/>
  <c r="E19" i="19"/>
  <c r="C3" i="17"/>
  <c r="E3" i="17"/>
  <c r="C7" i="17"/>
  <c r="E7" i="17"/>
  <c r="C11" i="17"/>
  <c r="E11" i="17"/>
  <c r="C15" i="17"/>
  <c r="E15" i="17"/>
  <c r="C19" i="17"/>
  <c r="E19" i="17"/>
  <c r="C3" i="15"/>
  <c r="E3" i="15"/>
  <c r="C5" i="15"/>
  <c r="E5" i="15"/>
  <c r="C7" i="15"/>
  <c r="E7" i="15"/>
  <c r="C9" i="15"/>
  <c r="E9" i="15"/>
  <c r="C11" i="15"/>
  <c r="E11" i="15"/>
  <c r="B13" i="14" a="1"/>
  <c r="C13" i="14" s="1"/>
  <c r="B11" i="14" a="1"/>
  <c r="H11" i="14" s="1"/>
  <c r="B9" i="14" a="1"/>
  <c r="G9" i="14" s="1"/>
  <c r="B7" i="14" a="1"/>
  <c r="G7" i="14" s="1"/>
  <c r="B5" i="14" a="1"/>
  <c r="H5" i="14" s="1"/>
  <c r="B3" i="14" a="1"/>
  <c r="G3" i="14" s="1"/>
  <c r="G2" i="14" s="1"/>
  <c r="B1" i="25"/>
  <c r="B1" i="24"/>
  <c r="B1" i="23"/>
  <c r="B1" i="22"/>
  <c r="B1" i="21"/>
  <c r="B1" i="20"/>
  <c r="B1" i="19"/>
  <c r="B1" i="18"/>
  <c r="B1" i="17"/>
  <c r="B1" i="16"/>
  <c r="B1" i="15"/>
  <c r="C5" i="14" l="1"/>
  <c r="E5" i="14"/>
  <c r="G5" i="14"/>
  <c r="C11" i="14"/>
  <c r="E11" i="14"/>
  <c r="G11" i="14"/>
  <c r="B3" i="14"/>
  <c r="D3" i="14"/>
  <c r="D2" i="14" s="1"/>
  <c r="F3" i="14"/>
  <c r="F2" i="14" s="1"/>
  <c r="H3" i="14"/>
  <c r="H2" i="14" s="1"/>
  <c r="B5" i="14"/>
  <c r="D5" i="14"/>
  <c r="F5" i="14"/>
  <c r="B7" i="14"/>
  <c r="D7" i="14"/>
  <c r="F7" i="14"/>
  <c r="H7" i="14"/>
  <c r="B9" i="14"/>
  <c r="D9" i="14"/>
  <c r="F9" i="14"/>
  <c r="H9" i="14"/>
  <c r="B11" i="14"/>
  <c r="D11" i="14"/>
  <c r="F11" i="14"/>
  <c r="B13" i="14"/>
  <c r="C3" i="14"/>
  <c r="C2" i="14" s="1"/>
  <c r="E3" i="14"/>
  <c r="E2" i="14" s="1"/>
  <c r="C7" i="14"/>
  <c r="E7" i="14"/>
  <c r="C9" i="14"/>
  <c r="E9" i="14"/>
  <c r="G2" i="25" l="1"/>
  <c r="G2" i="24"/>
  <c r="G2" i="23"/>
  <c r="H2" i="22"/>
  <c r="G2" i="21"/>
  <c r="E2" i="20"/>
  <c r="H2" i="19"/>
  <c r="G2" i="18"/>
  <c r="H2" i="17"/>
  <c r="H2" i="16"/>
  <c r="H2" i="15"/>
  <c r="F2" i="18" l="1"/>
  <c r="D2" i="18"/>
  <c r="H2" i="18"/>
  <c r="D2" i="25"/>
  <c r="F2" i="25"/>
  <c r="H2" i="25"/>
  <c r="C2" i="25"/>
  <c r="E2" i="25"/>
  <c r="D2" i="24"/>
  <c r="F2" i="24"/>
  <c r="H2" i="24"/>
  <c r="C2" i="24"/>
  <c r="E2" i="24"/>
  <c r="D2" i="23"/>
  <c r="F2" i="23"/>
  <c r="H2" i="23"/>
  <c r="C2" i="23"/>
  <c r="E2" i="23"/>
  <c r="C2" i="22"/>
  <c r="E2" i="22"/>
  <c r="G2" i="22"/>
  <c r="D2" i="22"/>
  <c r="F2" i="22"/>
  <c r="D2" i="21"/>
  <c r="F2" i="21"/>
  <c r="H2" i="21"/>
  <c r="C2" i="21"/>
  <c r="E2" i="21"/>
  <c r="C2" i="20"/>
  <c r="G2" i="20"/>
  <c r="D2" i="20"/>
  <c r="F2" i="20"/>
  <c r="H2" i="20"/>
  <c r="C2" i="19"/>
  <c r="E2" i="19"/>
  <c r="G2" i="19"/>
  <c r="D2" i="19"/>
  <c r="F2" i="19"/>
  <c r="C2" i="18"/>
  <c r="E2" i="18"/>
  <c r="C2" i="17"/>
  <c r="E2" i="17"/>
  <c r="G2" i="17"/>
  <c r="D2" i="17"/>
  <c r="F2" i="17"/>
  <c r="C2" i="16"/>
  <c r="E2" i="16"/>
  <c r="G2" i="16"/>
  <c r="D2" i="16"/>
  <c r="F2" i="16"/>
  <c r="C2" i="15"/>
  <c r="E2" i="15"/>
  <c r="G2" i="15"/>
  <c r="D2" i="15"/>
  <c r="F2" i="15"/>
  <c r="B2" i="14"/>
</calcChain>
</file>

<file path=xl/sharedStrings.xml><?xml version="1.0" encoding="utf-8"?>
<sst xmlns="http://schemas.openxmlformats.org/spreadsheetml/2006/main" count="114" uniqueCount="36">
  <si>
    <t>Notes</t>
  </si>
  <si>
    <t>Paramètres du Calendrier</t>
  </si>
  <si>
    <t>Année</t>
  </si>
  <si>
    <t>Début de la semaine</t>
  </si>
  <si>
    <t>LUNDI</t>
  </si>
  <si>
    <t>Cours</t>
  </si>
  <si>
    <t>Compétitons fédérales</t>
  </si>
  <si>
    <t>Grands prix</t>
  </si>
  <si>
    <t>Compétitions EdG</t>
  </si>
  <si>
    <t>3ème division U16 garçons</t>
  </si>
  <si>
    <t>Promotion U16 filles</t>
  </si>
  <si>
    <t>La Wantzenau</t>
  </si>
  <si>
    <t>Reims</t>
  </si>
  <si>
    <t>Faulquemont</t>
  </si>
  <si>
    <t>Val de Sorne</t>
  </si>
  <si>
    <t>Quetigny</t>
  </si>
  <si>
    <t>Château d'Avoise</t>
  </si>
  <si>
    <t>Prunevelle</t>
  </si>
  <si>
    <t>Cours Nicolas</t>
  </si>
  <si>
    <t>Stage été</t>
  </si>
  <si>
    <t>Stage Elite</t>
  </si>
  <si>
    <t>Passage de drapeau</t>
  </si>
  <si>
    <t>LISA</t>
  </si>
  <si>
    <t>RIVA</t>
  </si>
  <si>
    <t>CIGLIA</t>
  </si>
  <si>
    <t>GUY</t>
  </si>
  <si>
    <t>CT NFC à Rougemont</t>
  </si>
  <si>
    <t>CT NFC Bournel</t>
  </si>
  <si>
    <t>CT NFC Prunevelle</t>
  </si>
  <si>
    <t>CT NFC Pontarlier</t>
  </si>
  <si>
    <t>Tuhié de MESANDANS</t>
  </si>
  <si>
    <t>Finale Challenge des écoles
Châlon sur Saône.</t>
  </si>
  <si>
    <t>CT NFC Luxeuil</t>
  </si>
  <si>
    <t>CT NFCBesançon</t>
  </si>
  <si>
    <t>Coachting mental U16 filles 14h à 15h</t>
  </si>
  <si>
    <t>Cours
Gr. 1 14h-15h
Gr. Elites 15h-16h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</si>
</sst>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
  </numFmts>
  <fonts count="36">
    <font>
      <sz val="11"/>
      <color theme="1" tint="0.24994659260841701"/>
      <name val="Lucida Sans"/>
      <family val="2"/>
      <scheme val="minor"/>
    </font>
    <font>
      <sz val="11"/>
      <color theme="1"/>
      <name val="Lucida Sans"/>
      <family val="2"/>
      <scheme val="minor"/>
    </font>
    <font>
      <sz val="8"/>
      <name val="Arial"/>
      <family val="2"/>
    </font>
    <font>
      <sz val="10"/>
      <name val="Century Gothic"/>
      <family val="2"/>
    </font>
    <font>
      <b/>
      <sz val="11"/>
      <color theme="0"/>
      <name val="Lucida Sans"/>
      <family val="2"/>
      <scheme val="minor"/>
    </font>
    <font>
      <b/>
      <sz val="14"/>
      <color theme="0"/>
      <name val="Lucida Sans"/>
      <family val="2"/>
      <scheme val="minor"/>
    </font>
    <font>
      <sz val="35"/>
      <color theme="4"/>
      <name val="Lucida Sans"/>
      <family val="2"/>
      <scheme val="minor"/>
    </font>
    <font>
      <sz val="11"/>
      <color theme="1" tint="0.34998626667073579"/>
      <name val="Lucida Sans"/>
      <family val="2"/>
      <scheme val="minor"/>
    </font>
    <font>
      <sz val="11"/>
      <color theme="4" tint="-0.24994659260841701"/>
      <name val="Lucida Sans"/>
      <family val="2"/>
      <scheme val="minor"/>
    </font>
    <font>
      <sz val="11"/>
      <color indexed="63"/>
      <name val="Lucida Sans"/>
      <family val="2"/>
      <scheme val="minor"/>
    </font>
    <font>
      <b/>
      <sz val="11"/>
      <color theme="1" tint="0.34998626667073579"/>
      <name val="Lucida Sans"/>
      <family val="2"/>
      <scheme val="minor"/>
    </font>
    <font>
      <sz val="11"/>
      <color theme="1" tint="0.24994659260841701"/>
      <name val="Lucida Sans"/>
      <family val="2"/>
      <scheme val="minor"/>
    </font>
    <font>
      <i/>
      <sz val="11"/>
      <color theme="1" tint="0.34998626667073579"/>
      <name val="Lucida Sans"/>
      <family val="2"/>
      <charset val="238"/>
      <scheme val="minor"/>
    </font>
    <font>
      <sz val="11"/>
      <color theme="1" tint="0.34998626667073579"/>
      <name val="Lucida Sans"/>
      <family val="2"/>
      <charset val="238"/>
      <scheme val="minor"/>
    </font>
    <font>
      <b/>
      <sz val="11"/>
      <color theme="1" tint="0.34998626667073579"/>
      <name val="Lucida Sans"/>
      <family val="2"/>
      <charset val="238"/>
      <scheme val="minor"/>
    </font>
    <font>
      <sz val="35"/>
      <color theme="1"/>
      <name val="Rockwell"/>
      <family val="1"/>
      <scheme val="major"/>
    </font>
    <font>
      <sz val="11"/>
      <color theme="1"/>
      <name val="Rockwell"/>
      <family val="1"/>
      <scheme val="major"/>
    </font>
    <font>
      <b/>
      <sz val="11"/>
      <color theme="1" tint="0.24994659260841701"/>
      <name val="Lucida Sans"/>
      <family val="2"/>
      <charset val="238"/>
      <scheme val="minor"/>
    </font>
    <font>
      <sz val="35"/>
      <color theme="0"/>
      <name val="Rockwell"/>
      <family val="1"/>
      <scheme val="major"/>
    </font>
    <font>
      <sz val="35"/>
      <color theme="0"/>
      <name val="Lucida Sans"/>
      <family val="2"/>
      <scheme val="minor"/>
    </font>
    <font>
      <sz val="11"/>
      <color theme="0"/>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b/>
      <sz val="12"/>
      <color theme="1" tint="0.24994659260841701"/>
      <name val="Lucida Sans"/>
      <family val="2"/>
      <scheme val="minor"/>
    </font>
    <font>
      <b/>
      <sz val="14"/>
      <color theme="1" tint="0.24994659260841701"/>
      <name val="Lucida Sans"/>
      <family val="2"/>
      <scheme val="minor"/>
    </font>
    <font>
      <sz val="11"/>
      <name val="Lucida Sans"/>
      <family val="2"/>
      <scheme val="minor"/>
    </font>
    <font>
      <sz val="8"/>
      <name val="Lucida Sans"/>
      <family val="2"/>
      <scheme val="minor"/>
    </font>
    <font>
      <b/>
      <sz val="11"/>
      <color theme="0"/>
      <name val="Lucida Sans"/>
      <family val="2"/>
      <charset val="238"/>
      <scheme val="minor"/>
    </font>
  </fonts>
  <fills count="54">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theme="8"/>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B0F0"/>
        <bgColor indexed="64"/>
      </patternFill>
    </fill>
  </fills>
  <borders count="1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top/>
      <bottom style="medium">
        <color theme="4" tint="-0.24994659260841701"/>
      </bottom>
      <diagonal/>
    </border>
    <border>
      <left/>
      <right/>
      <top/>
      <bottom style="thin">
        <color theme="1"/>
      </bottom>
      <diagonal/>
    </border>
    <border>
      <left style="thin">
        <color theme="2" tint="-9.9978637043366805E-2"/>
      </left>
      <right/>
      <top style="thin">
        <color theme="2" tint="-9.9978637043366805E-2"/>
      </top>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style="thin">
        <color theme="2" tint="-9.9978637043366805E-2"/>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top"/>
    </xf>
    <xf numFmtId="0" fontId="9" fillId="3" borderId="0" applyNumberFormat="0" applyBorder="0" applyAlignment="0" applyProtection="0"/>
    <xf numFmtId="0" fontId="8" fillId="0" borderId="3" applyNumberFormat="0" applyFill="0" applyProtection="0">
      <alignment horizontal="left" vertical="center" indent="1"/>
    </xf>
    <xf numFmtId="0" fontId="4" fillId="4" borderId="1" applyNumberFormat="0" applyAlignment="0" applyProtection="0"/>
    <xf numFmtId="0" fontId="5" fillId="5" borderId="2" applyNumberFormat="0" applyProtection="0">
      <alignment vertical="center"/>
    </xf>
    <xf numFmtId="0" fontId="6" fillId="0" borderId="0" applyFill="0" applyBorder="0" applyProtection="0">
      <alignment vertical="center"/>
    </xf>
    <xf numFmtId="165"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10" fillId="6" borderId="0" applyBorder="0" applyProtection="0">
      <alignment horizontal="left" vertical="top" wrapText="1" indent="1"/>
    </xf>
    <xf numFmtId="0" fontId="8" fillId="0" borderId="0" applyFill="0" applyProtection="0"/>
    <xf numFmtId="0" fontId="11" fillId="0" borderId="0" applyFill="0" applyProtection="0"/>
    <xf numFmtId="0" fontId="15" fillId="2" borderId="0">
      <alignment vertical="center"/>
    </xf>
    <xf numFmtId="0" fontId="16" fillId="0" borderId="4">
      <alignment horizontal="left" vertical="center" indent="1"/>
    </xf>
    <xf numFmtId="166" fontId="10" fillId="7" borderId="0">
      <alignment horizontal="left" wrapText="1" indent="1"/>
    </xf>
    <xf numFmtId="166" fontId="14" fillId="0" borderId="0">
      <alignment horizontal="left" indent="1"/>
    </xf>
    <xf numFmtId="0" fontId="13" fillId="0" borderId="0" applyAlignment="0">
      <alignment horizontal="left"/>
    </xf>
    <xf numFmtId="0" fontId="21" fillId="21" borderId="0" applyNumberFormat="0" applyBorder="0" applyAlignment="0" applyProtection="0"/>
    <xf numFmtId="0" fontId="22" fillId="22" borderId="0" applyNumberFormat="0" applyBorder="0" applyAlignment="0" applyProtection="0"/>
    <xf numFmtId="0" fontId="23" fillId="23" borderId="0" applyNumberFormat="0" applyBorder="0" applyAlignment="0" applyProtection="0"/>
    <xf numFmtId="0" fontId="24" fillId="24" borderId="11" applyNumberFormat="0" applyAlignment="0" applyProtection="0"/>
    <xf numFmtId="0" fontId="25" fillId="25" borderId="12" applyNumberFormat="0" applyAlignment="0" applyProtection="0"/>
    <xf numFmtId="0" fontId="26" fillId="25" borderId="11" applyNumberFormat="0" applyAlignment="0" applyProtection="0"/>
    <xf numFmtId="0" fontId="27" fillId="0" borderId="13" applyNumberFormat="0" applyFill="0" applyAlignment="0" applyProtection="0"/>
    <xf numFmtId="0" fontId="4" fillId="26" borderId="14" applyNumberFormat="0" applyAlignment="0" applyProtection="0"/>
    <xf numFmtId="0" fontId="28" fillId="0" borderId="0" applyNumberFormat="0" applyFill="0" applyBorder="0" applyAlignment="0" applyProtection="0"/>
    <xf numFmtId="0" fontId="11" fillId="27" borderId="15" applyNumberFormat="0" applyFont="0" applyAlignment="0" applyProtection="0"/>
    <xf numFmtId="0" fontId="29" fillId="0" borderId="0" applyNumberFormat="0" applyFill="0" applyBorder="0" applyAlignment="0" applyProtection="0"/>
    <xf numFmtId="0" fontId="30" fillId="0" borderId="16" applyNumberFormat="0" applyFill="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20"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cellStyleXfs>
  <cellXfs count="102">
    <xf numFmtId="0" fontId="0" fillId="0" borderId="0" xfId="0">
      <alignment vertical="top"/>
    </xf>
    <xf numFmtId="0" fontId="0" fillId="2" borderId="0" xfId="0" applyFill="1">
      <alignment vertical="top"/>
    </xf>
    <xf numFmtId="0" fontId="3" fillId="0" borderId="0" xfId="0" applyFont="1">
      <alignment vertical="top"/>
    </xf>
    <xf numFmtId="0" fontId="0" fillId="0" borderId="0" xfId="0" applyAlignment="1">
      <alignment horizontal="left" indent="1"/>
    </xf>
    <xf numFmtId="0" fontId="16" fillId="0" borderId="4" xfId="15">
      <alignment horizontal="left" vertical="center" indent="1"/>
    </xf>
    <xf numFmtId="0" fontId="17" fillId="0" borderId="0" xfId="13" applyFont="1" applyAlignment="1">
      <alignment horizontal="right"/>
    </xf>
    <xf numFmtId="0" fontId="13" fillId="0" borderId="0" xfId="18" applyAlignment="1">
      <alignment horizontal="left"/>
    </xf>
    <xf numFmtId="0" fontId="17" fillId="0" borderId="0" xfId="13" applyFont="1" applyAlignment="1">
      <alignment horizontal="right" vertical="top"/>
    </xf>
    <xf numFmtId="0" fontId="13" fillId="0" borderId="0" xfId="18" applyAlignment="1">
      <alignment horizontal="left" vertical="top"/>
    </xf>
    <xf numFmtId="0" fontId="6" fillId="9" borderId="0" xfId="5" applyFill="1" applyBorder="1" applyAlignment="1">
      <alignment horizontal="left" vertical="center"/>
    </xf>
    <xf numFmtId="0" fontId="8" fillId="9" borderId="0" xfId="2" applyFill="1" applyBorder="1" applyAlignment="1">
      <alignment vertical="center"/>
    </xf>
    <xf numFmtId="0" fontId="15" fillId="11" borderId="0" xfId="14" applyFill="1">
      <alignment vertical="center"/>
    </xf>
    <xf numFmtId="0" fontId="6" fillId="11" borderId="0" xfId="5" applyFill="1" applyBorder="1" applyAlignment="1">
      <alignment horizontal="left" vertical="center"/>
    </xf>
    <xf numFmtId="0" fontId="8" fillId="11" borderId="0" xfId="2" applyFill="1" applyBorder="1" applyAlignment="1">
      <alignment vertical="center"/>
    </xf>
    <xf numFmtId="0" fontId="6" fillId="11" borderId="0" xfId="5" applyFill="1" applyAlignment="1">
      <alignment horizontal="left" vertical="center"/>
    </xf>
    <xf numFmtId="0" fontId="15" fillId="12" borderId="0" xfId="14" applyFill="1">
      <alignment vertical="center"/>
    </xf>
    <xf numFmtId="0" fontId="6" fillId="12" borderId="0" xfId="5" applyFill="1" applyBorder="1" applyAlignment="1">
      <alignment horizontal="left" vertical="center"/>
    </xf>
    <xf numFmtId="0" fontId="8" fillId="12" borderId="0" xfId="2" applyFill="1" applyBorder="1" applyAlignment="1">
      <alignment vertical="center"/>
    </xf>
    <xf numFmtId="0" fontId="6" fillId="12" borderId="0" xfId="5" applyFill="1" applyBorder="1" applyAlignment="1">
      <alignment horizontal="right" vertical="center"/>
    </xf>
    <xf numFmtId="0" fontId="15" fillId="13" borderId="0" xfId="14" applyFill="1">
      <alignment vertical="center"/>
    </xf>
    <xf numFmtId="0" fontId="6" fillId="13" borderId="0" xfId="5" applyFill="1" applyBorder="1" applyAlignment="1">
      <alignment horizontal="left" vertical="center"/>
    </xf>
    <xf numFmtId="0" fontId="8" fillId="13" borderId="0" xfId="2" applyFill="1" applyBorder="1" applyAlignment="1">
      <alignment vertical="center"/>
    </xf>
    <xf numFmtId="0" fontId="6" fillId="13" borderId="0" xfId="5" applyFill="1" applyBorder="1" applyAlignment="1">
      <alignment horizontal="right" vertical="center"/>
    </xf>
    <xf numFmtId="0" fontId="15" fillId="9" borderId="0" xfId="14" applyFill="1">
      <alignment vertical="center"/>
    </xf>
    <xf numFmtId="0" fontId="6" fillId="9" borderId="0" xfId="5" applyFill="1" applyBorder="1" applyAlignment="1">
      <alignment horizontal="right" vertical="center"/>
    </xf>
    <xf numFmtId="0" fontId="15" fillId="14" borderId="0" xfId="14" applyFill="1">
      <alignment vertical="center"/>
    </xf>
    <xf numFmtId="0" fontId="6" fillId="14" borderId="0" xfId="5" applyFill="1" applyBorder="1" applyAlignment="1">
      <alignment horizontal="left" vertical="center"/>
    </xf>
    <xf numFmtId="0" fontId="8" fillId="14" borderId="0" xfId="2" applyFill="1" applyBorder="1" applyAlignment="1">
      <alignment vertical="center"/>
    </xf>
    <xf numFmtId="0" fontId="6" fillId="14" borderId="0" xfId="5" applyFill="1" applyBorder="1" applyAlignment="1">
      <alignment horizontal="right" vertical="center"/>
    </xf>
    <xf numFmtId="0" fontId="18" fillId="10" borderId="0" xfId="14" applyFont="1" applyFill="1">
      <alignment vertical="center"/>
    </xf>
    <xf numFmtId="0" fontId="19" fillId="10" borderId="0" xfId="5" applyFont="1" applyFill="1" applyBorder="1" applyAlignment="1">
      <alignment horizontal="left" vertical="center"/>
    </xf>
    <xf numFmtId="0" fontId="20" fillId="10" borderId="0" xfId="2" applyFont="1" applyFill="1" applyBorder="1" applyAlignment="1">
      <alignment vertical="center"/>
    </xf>
    <xf numFmtId="0" fontId="19" fillId="10" borderId="0" xfId="5" applyFont="1" applyFill="1" applyBorder="1" applyAlignment="1">
      <alignment horizontal="right" vertical="center"/>
    </xf>
    <xf numFmtId="0" fontId="15" fillId="15" borderId="0" xfId="14" applyFill="1">
      <alignment vertical="center"/>
    </xf>
    <xf numFmtId="0" fontId="6" fillId="15" borderId="0" xfId="5" applyFill="1" applyBorder="1" applyAlignment="1">
      <alignment horizontal="left" vertical="center"/>
    </xf>
    <xf numFmtId="0" fontId="8" fillId="15" borderId="0" xfId="2" applyFill="1" applyBorder="1" applyAlignment="1">
      <alignment vertical="center"/>
    </xf>
    <xf numFmtId="0" fontId="6" fillId="15" borderId="0" xfId="5" applyFill="1" applyBorder="1" applyAlignment="1">
      <alignment horizontal="right" vertical="center"/>
    </xf>
    <xf numFmtId="0" fontId="15" fillId="16" borderId="0" xfId="14" applyFill="1">
      <alignment vertical="center"/>
    </xf>
    <xf numFmtId="0" fontId="6" fillId="16" borderId="0" xfId="5" applyFill="1" applyBorder="1" applyAlignment="1">
      <alignment horizontal="left" vertical="center"/>
    </xf>
    <xf numFmtId="0" fontId="8" fillId="16" borderId="0" xfId="2" applyFill="1" applyBorder="1" applyAlignment="1">
      <alignment vertical="center"/>
    </xf>
    <xf numFmtId="0" fontId="6" fillId="16" borderId="0" xfId="5" applyFill="1" applyBorder="1" applyAlignment="1">
      <alignment horizontal="right" vertical="center"/>
    </xf>
    <xf numFmtId="0" fontId="15" fillId="17" borderId="0" xfId="14" applyFill="1">
      <alignment vertical="center"/>
    </xf>
    <xf numFmtId="0" fontId="6" fillId="17" borderId="0" xfId="5" applyFill="1" applyBorder="1" applyAlignment="1">
      <alignment horizontal="left" vertical="center"/>
    </xf>
    <xf numFmtId="0" fontId="8" fillId="17" borderId="0" xfId="2" applyFill="1" applyBorder="1" applyAlignment="1">
      <alignment vertical="center"/>
    </xf>
    <xf numFmtId="0" fontId="6" fillId="17" borderId="0" xfId="5" applyFill="1" applyBorder="1" applyAlignment="1">
      <alignment horizontal="right" vertical="center"/>
    </xf>
    <xf numFmtId="0" fontId="6" fillId="18" borderId="0" xfId="5" applyFill="1" applyBorder="1" applyAlignment="1">
      <alignment horizontal="left" vertical="center"/>
    </xf>
    <xf numFmtId="0" fontId="8" fillId="18" borderId="0" xfId="2" applyFill="1" applyBorder="1" applyAlignment="1">
      <alignment vertical="center"/>
    </xf>
    <xf numFmtId="0" fontId="6" fillId="18" borderId="0" xfId="5" applyFill="1" applyBorder="1" applyAlignment="1">
      <alignment horizontal="right" vertical="center"/>
    </xf>
    <xf numFmtId="0" fontId="6" fillId="19" borderId="0" xfId="5" applyFill="1" applyBorder="1" applyAlignment="1">
      <alignment horizontal="left" vertical="center"/>
    </xf>
    <xf numFmtId="0" fontId="8" fillId="19" borderId="0" xfId="2" applyFill="1" applyBorder="1" applyAlignment="1">
      <alignment vertical="center"/>
    </xf>
    <xf numFmtId="0" fontId="6" fillId="19" borderId="0" xfId="5" applyFill="1" applyBorder="1" applyAlignment="1">
      <alignment horizontal="right" vertical="center"/>
    </xf>
    <xf numFmtId="0" fontId="18" fillId="18" borderId="0" xfId="14" applyFont="1" applyFill="1">
      <alignment vertical="center"/>
    </xf>
    <xf numFmtId="0" fontId="15" fillId="20" borderId="0" xfId="14" applyFill="1">
      <alignment vertical="center"/>
    </xf>
    <xf numFmtId="0" fontId="6" fillId="20" borderId="0" xfId="5" applyFill="1" applyBorder="1" applyAlignment="1">
      <alignment horizontal="left" vertical="center"/>
    </xf>
    <xf numFmtId="0" fontId="8" fillId="20" borderId="0" xfId="2" applyFill="1" applyBorder="1" applyAlignment="1">
      <alignment vertical="center"/>
    </xf>
    <xf numFmtId="0" fontId="6" fillId="20" borderId="0" xfId="5" applyFill="1" applyBorder="1" applyAlignment="1">
      <alignment horizontal="right" vertical="center"/>
    </xf>
    <xf numFmtId="0" fontId="18" fillId="19" borderId="0" xfId="14" applyFont="1" applyFill="1">
      <alignment vertical="center"/>
    </xf>
    <xf numFmtId="0" fontId="12" fillId="8" borderId="5" xfId="0" applyFont="1" applyFill="1" applyBorder="1" applyAlignment="1">
      <alignment horizontal="left" indent="1"/>
    </xf>
    <xf numFmtId="0" fontId="10" fillId="8" borderId="8" xfId="11" applyFill="1" applyBorder="1" applyAlignment="1">
      <alignment vertical="top"/>
    </xf>
    <xf numFmtId="166" fontId="14" fillId="0" borderId="0" xfId="17">
      <alignment horizontal="left" indent="1"/>
    </xf>
    <xf numFmtId="166" fontId="14" fillId="7" borderId="0" xfId="16" applyFont="1" applyAlignment="1">
      <alignment horizontal="left" indent="1"/>
    </xf>
    <xf numFmtId="166" fontId="10" fillId="7" borderId="0" xfId="16" applyAlignment="1">
      <alignment horizontal="left" indent="1"/>
    </xf>
    <xf numFmtId="0" fontId="14" fillId="0" borderId="0" xfId="17" applyNumberFormat="1">
      <alignment horizontal="left" indent="1"/>
    </xf>
    <xf numFmtId="0" fontId="14" fillId="7" borderId="0" xfId="16" applyNumberFormat="1" applyFont="1" applyAlignment="1">
      <alignment horizontal="left" indent="1"/>
    </xf>
    <xf numFmtId="0" fontId="10" fillId="7" borderId="0" xfId="16" applyNumberFormat="1" applyAlignment="1">
      <alignment horizontal="left" indent="1"/>
    </xf>
    <xf numFmtId="0" fontId="0" fillId="0" borderId="0" xfId="0" applyAlignment="1">
      <alignment horizontal="left"/>
    </xf>
    <xf numFmtId="0" fontId="14" fillId="0" borderId="0" xfId="17" applyNumberFormat="1" applyAlignment="1">
      <alignment horizontal="left"/>
    </xf>
    <xf numFmtId="0" fontId="10" fillId="7" borderId="0" xfId="16" applyNumberFormat="1" applyAlignment="1">
      <alignment horizontal="left"/>
    </xf>
    <xf numFmtId="0" fontId="14" fillId="50" borderId="0" xfId="16" applyNumberFormat="1" applyFont="1" applyFill="1" applyAlignment="1">
      <alignment vertical="top" wrapText="1"/>
    </xf>
    <xf numFmtId="0" fontId="14" fillId="49" borderId="0" xfId="16" applyNumberFormat="1" applyFont="1" applyFill="1" applyAlignment="1">
      <alignment vertical="center" wrapText="1"/>
    </xf>
    <xf numFmtId="0" fontId="14" fillId="13" borderId="0" xfId="16" applyNumberFormat="1" applyFont="1" applyFill="1" applyAlignment="1">
      <alignment vertical="center" wrapText="1"/>
    </xf>
    <xf numFmtId="0" fontId="33" fillId="51" borderId="0" xfId="0" applyFont="1" applyFill="1">
      <alignment vertical="top"/>
    </xf>
    <xf numFmtId="166" fontId="35" fillId="52" borderId="0" xfId="17" applyFont="1" applyFill="1">
      <alignment horizontal="left" indent="1"/>
    </xf>
    <xf numFmtId="0" fontId="14" fillId="50" borderId="0" xfId="16" applyNumberFormat="1" applyFont="1" applyFill="1" applyAlignment="1">
      <alignment horizontal="center" vertical="center"/>
    </xf>
    <xf numFmtId="166" fontId="4" fillId="52" borderId="0" xfId="16" applyFont="1" applyFill="1" applyAlignment="1">
      <alignment horizontal="left" indent="1"/>
    </xf>
    <xf numFmtId="0" fontId="14" fillId="13" borderId="0" xfId="16" applyNumberFormat="1" applyFont="1" applyFill="1" applyAlignment="1">
      <alignment horizontal="center" vertical="center" wrapText="1"/>
    </xf>
    <xf numFmtId="0" fontId="10" fillId="50" borderId="0" xfId="16" applyNumberFormat="1" applyFill="1" applyAlignment="1">
      <alignment horizontal="left" indent="1"/>
    </xf>
    <xf numFmtId="0" fontId="10" fillId="50" borderId="0" xfId="16" applyNumberFormat="1" applyFill="1" applyAlignment="1">
      <alignment horizontal="left" vertical="center" indent="1"/>
    </xf>
    <xf numFmtId="166" fontId="14" fillId="51" borderId="0" xfId="17" applyFill="1">
      <alignment horizontal="left" indent="1"/>
    </xf>
    <xf numFmtId="0" fontId="14" fillId="51" borderId="0" xfId="17" applyNumberFormat="1" applyFill="1" applyAlignment="1">
      <alignment horizontal="center" vertical="center"/>
    </xf>
    <xf numFmtId="166" fontId="14" fillId="51" borderId="0" xfId="17" applyFill="1" applyAlignment="1">
      <alignment horizontal="center"/>
    </xf>
    <xf numFmtId="166" fontId="14" fillId="50" borderId="0" xfId="17" applyFill="1" applyAlignment="1">
      <alignment horizontal="center"/>
    </xf>
    <xf numFmtId="0" fontId="10" fillId="50" borderId="0" xfId="16" applyNumberFormat="1" applyFill="1" applyAlignment="1">
      <alignment horizontal="center"/>
    </xf>
    <xf numFmtId="0" fontId="14" fillId="53" borderId="0" xfId="17" applyNumberFormat="1" applyFill="1">
      <alignment horizontal="left" indent="1"/>
    </xf>
    <xf numFmtId="0" fontId="14" fillId="53" borderId="0" xfId="17" applyNumberFormat="1" applyFill="1" applyAlignment="1">
      <alignment horizontal="center" vertical="center" wrapText="1"/>
    </xf>
    <xf numFmtId="0" fontId="14" fillId="51" borderId="0" xfId="17" applyNumberFormat="1" applyFill="1">
      <alignment horizontal="left" indent="1"/>
    </xf>
    <xf numFmtId="0" fontId="14" fillId="50" borderId="0" xfId="16" applyNumberFormat="1" applyFont="1" applyFill="1" applyAlignment="1">
      <alignment horizontal="center" vertical="center" wrapText="1"/>
    </xf>
    <xf numFmtId="0" fontId="0" fillId="8" borderId="6" xfId="0" applyFill="1" applyBorder="1">
      <alignment vertical="top"/>
    </xf>
    <xf numFmtId="0" fontId="0" fillId="8" borderId="7" xfId="0" applyFill="1" applyBorder="1">
      <alignment vertical="top"/>
    </xf>
    <xf numFmtId="0" fontId="0" fillId="8" borderId="9" xfId="0" applyFill="1" applyBorder="1">
      <alignment vertical="top"/>
    </xf>
    <xf numFmtId="0" fontId="0" fillId="8" borderId="10" xfId="0" applyFill="1" applyBorder="1">
      <alignment vertical="top"/>
    </xf>
    <xf numFmtId="0" fontId="16" fillId="0" borderId="4" xfId="15" applyAlignment="1">
      <alignment horizontal="center" vertical="center"/>
    </xf>
    <xf numFmtId="0" fontId="14" fillId="49" borderId="0" xfId="16" applyNumberFormat="1" applyFont="1" applyFill="1" applyAlignment="1">
      <alignment horizontal="center" vertical="center" wrapText="1"/>
    </xf>
    <xf numFmtId="166" fontId="14" fillId="53" borderId="0" xfId="17" applyFill="1" applyAlignment="1">
      <alignment horizontal="center" vertical="center" wrapText="1"/>
    </xf>
    <xf numFmtId="0" fontId="31" fillId="8" borderId="6" xfId="0" applyFont="1" applyFill="1" applyBorder="1" applyAlignment="1">
      <alignment vertical="top" wrapText="1"/>
    </xf>
    <xf numFmtId="0" fontId="32" fillId="8" borderId="6" xfId="0" applyFont="1" applyFill="1" applyBorder="1" applyAlignment="1">
      <alignment vertical="top" wrapText="1"/>
    </xf>
    <xf numFmtId="0" fontId="32" fillId="8" borderId="7" xfId="0" applyFont="1" applyFill="1" applyBorder="1" applyAlignment="1">
      <alignment vertical="top" wrapText="1"/>
    </xf>
    <xf numFmtId="0" fontId="32" fillId="8" borderId="9" xfId="0" applyFont="1" applyFill="1" applyBorder="1" applyAlignment="1">
      <alignment vertical="top" wrapText="1"/>
    </xf>
    <xf numFmtId="0" fontId="32" fillId="8" borderId="10" xfId="0" applyFont="1" applyFill="1" applyBorder="1" applyAlignment="1">
      <alignment vertical="top" wrapText="1"/>
    </xf>
    <xf numFmtId="166" fontId="10" fillId="50" borderId="0" xfId="16" applyFill="1" applyAlignment="1">
      <alignment horizontal="center" vertical="center" wrapText="1"/>
    </xf>
    <xf numFmtId="0" fontId="14" fillId="13" borderId="0" xfId="16" applyNumberFormat="1" applyFont="1" applyFill="1" applyAlignment="1">
      <alignment horizontal="center" vertical="center" wrapText="1"/>
    </xf>
    <xf numFmtId="0" fontId="14" fillId="49" borderId="0" xfId="16" applyNumberFormat="1" applyFont="1" applyFill="1" applyAlignment="1">
      <alignment horizontal="center" vertical="top" wrapText="1"/>
    </xf>
  </cellXfs>
  <cellStyles count="52">
    <cellStyle name="20 % - Accent1" xfId="31" builtinId="30" customBuiltin="1"/>
    <cellStyle name="20 % - Accent2" xfId="34" builtinId="34" customBuiltin="1"/>
    <cellStyle name="20 % - Accent3" xfId="38" builtinId="38" customBuiltin="1"/>
    <cellStyle name="20 % - Accent4" xfId="42" builtinId="42" customBuiltin="1"/>
    <cellStyle name="20 % - Accent5" xfId="45" builtinId="46" customBuiltin="1"/>
    <cellStyle name="20 % - Accent6" xfId="49" builtinId="50" customBuiltin="1"/>
    <cellStyle name="40 % - Accent1" xfId="1" builtinId="31" customBuiltin="1"/>
    <cellStyle name="40 % - Accent2" xfId="35" builtinId="35" customBuiltin="1"/>
    <cellStyle name="40 % - Accent3" xfId="39" builtinId="39" customBuiltin="1"/>
    <cellStyle name="40 % - Accent4" xfId="43" builtinId="43" customBuiltin="1"/>
    <cellStyle name="40 % - Accent5" xfId="46" builtinId="47" customBuiltin="1"/>
    <cellStyle name="40 % - Accent6" xfId="50" builtinId="51" customBuiltin="1"/>
    <cellStyle name="60 % - Accent1" xfId="32" builtinId="32" customBuiltin="1"/>
    <cellStyle name="60 % - Accent2" xfId="36" builtinId="36" customBuiltin="1"/>
    <cellStyle name="60 % - Accent3" xfId="40" builtinId="40" customBuiltin="1"/>
    <cellStyle name="60 % - Accent4" xfId="44" builtinId="44" customBuiltin="1"/>
    <cellStyle name="60 % - Accent5" xfId="47" builtinId="48" customBuiltin="1"/>
    <cellStyle name="60 % - Accent6" xfId="51" builtinId="52" customBuiltin="1"/>
    <cellStyle name="À bandes" xfId="16" xr:uid="{00000000-0005-0000-0000-000012000000}"/>
    <cellStyle name="Accent1" xfId="3" builtinId="29" customBuiltin="1"/>
    <cellStyle name="Accent2" xfId="33" builtinId="33" customBuiltin="1"/>
    <cellStyle name="Accent3" xfId="37" builtinId="37" customBuiltin="1"/>
    <cellStyle name="Accent4" xfId="41" builtinId="41" customBuiltin="1"/>
    <cellStyle name="Accent5" xfId="4" builtinId="45" customBuiltin="1"/>
    <cellStyle name="Accent6" xfId="48" builtinId="49" customBuiltin="1"/>
    <cellStyle name="Avertissement" xfId="27" builtinId="11" customBuiltin="1"/>
    <cellStyle name="Calcul" xfId="24" builtinId="22" customBuiltin="1"/>
    <cellStyle name="Cellule liée" xfId="25" builtinId="24" customBuiltin="1"/>
    <cellStyle name="Entrée" xfId="22" builtinId="20" customBuiltin="1"/>
    <cellStyle name="Entrée des paramètres" xfId="18" xr:uid="{00000000-0005-0000-0000-00001D000000}"/>
    <cellStyle name="Insatisfaisant" xfId="20" builtinId="27" customBuiltin="1"/>
    <cellStyle name="Jour" xfId="17" xr:uid="{00000000-0005-0000-0000-00001F000000}"/>
    <cellStyle name="Milliers" xfId="6" builtinId="3" customBuiltin="1"/>
    <cellStyle name="Milliers [0]" xfId="7" builtinId="6" customBuiltin="1"/>
    <cellStyle name="Mois" xfId="14" xr:uid="{00000000-0005-0000-0000-000022000000}"/>
    <cellStyle name="Monétaire" xfId="8" builtinId="4" customBuiltin="1"/>
    <cellStyle name="Monétaire [0]" xfId="9" builtinId="7" customBuiltin="1"/>
    <cellStyle name="Neutre" xfId="21" builtinId="28" customBuiltin="1"/>
    <cellStyle name="Nom du jour" xfId="15" xr:uid="{00000000-0005-0000-0000-000026000000}"/>
    <cellStyle name="Normal" xfId="0" builtinId="0" customBuiltin="1"/>
    <cellStyle name="Note" xfId="28" builtinId="10" customBuiltin="1"/>
    <cellStyle name="Pourcentage" xfId="10" builtinId="5" customBuiltin="1"/>
    <cellStyle name="Satisfaisant" xfId="19" builtinId="26" customBuiltin="1"/>
    <cellStyle name="Sortie" xfId="23" builtinId="21" customBuiltin="1"/>
    <cellStyle name="Texte explicatif" xfId="29" builtinId="53" customBuiltin="1"/>
    <cellStyle name="Titre" xfId="5" builtinId="15" customBuiltin="1"/>
    <cellStyle name="Titre 1" xfId="2" builtinId="16" customBuiltin="1"/>
    <cellStyle name="Titre 2" xfId="12" builtinId="17" customBuiltin="1"/>
    <cellStyle name="Titre 3" xfId="13" builtinId="18" customBuiltin="1"/>
    <cellStyle name="Titre 4" xfId="11" builtinId="19" customBuiltin="1"/>
    <cellStyle name="Total" xfId="30" builtinId="25" customBuiltin="1"/>
    <cellStyle name="Vérification" xfId="26" builtinId="23" customBuiltin="1"/>
  </cellStyles>
  <dxfs count="6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pageSetUpPr autoPageBreaks="0" fitToPage="1"/>
  </sheetPr>
  <dimension ref="A1:K14"/>
  <sheetViews>
    <sheetView showGridLines="0" zoomScale="90" zoomScaleNormal="90" workbookViewId="0">
      <selection activeCell="J4" sqref="J4"/>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8.6640625" bestFit="1" customWidth="1"/>
    <col min="11" max="11" width="13.77734375" customWidth="1"/>
  </cols>
  <sheetData>
    <row r="1" spans="1:11" s="1" customFormat="1" ht="59.25" customHeight="1">
      <c r="A1"/>
      <c r="B1" s="11" t="str">
        <f>"Janvier "&amp;AnnéeCalendrier</f>
        <v>Janvier 2024</v>
      </c>
      <c r="C1" s="12"/>
      <c r="D1" s="12"/>
      <c r="E1" s="13"/>
      <c r="F1" s="13"/>
      <c r="G1" s="13"/>
      <c r="H1" s="14"/>
    </row>
    <row r="2" spans="1:11" s="2" customFormat="1" ht="21.75" customHeight="1">
      <c r="A2"/>
      <c r="B2" s="4" t="str">
        <f>DébutSemaine</f>
        <v>LUNDI</v>
      </c>
      <c r="C2" s="4" t="str">
        <f t="shared" ref="C2:H2" si="0">UPPER(TEXT(C3,"jjjj"))</f>
        <v>MARDI</v>
      </c>
      <c r="D2" s="4" t="str">
        <f t="shared" si="0"/>
        <v>MERCREDI</v>
      </c>
      <c r="E2" s="4" t="str">
        <f t="shared" si="0"/>
        <v>JEUDI</v>
      </c>
      <c r="F2" s="4" t="str">
        <f t="shared" si="0"/>
        <v>VENDREDI</v>
      </c>
      <c r="G2" s="4" t="str">
        <f t="shared" si="0"/>
        <v>SAMEDI</v>
      </c>
      <c r="H2" s="4" t="str">
        <f t="shared" si="0"/>
        <v>DIMANCHE</v>
      </c>
      <c r="J2" s="91" t="s">
        <v>1</v>
      </c>
      <c r="K2" s="91"/>
    </row>
    <row r="3" spans="1:11" s="3" customFormat="1" ht="19.5" customHeight="1">
      <c r="A3"/>
      <c r="B3" s="72">
        <f t="array" ref="B3:H3">JoursEtSemaines+DATE(AnnéeCalendrier,1,1)-WEEKDAY(DATE(AnnéeCalendrier,1,1),(DébutSemaine="Lundi")+1)+1</f>
        <v>45292</v>
      </c>
      <c r="C3" s="72">
        <v>45293</v>
      </c>
      <c r="D3" s="72">
        <v>45294</v>
      </c>
      <c r="E3" s="72">
        <v>45295</v>
      </c>
      <c r="F3" s="72">
        <v>45296</v>
      </c>
      <c r="G3" s="72">
        <v>45297</v>
      </c>
      <c r="H3" s="72">
        <v>45298</v>
      </c>
      <c r="J3" s="5" t="s">
        <v>2</v>
      </c>
      <c r="K3" s="6">
        <v>2024</v>
      </c>
    </row>
    <row r="4" spans="1:11" ht="57.95" customHeight="1">
      <c r="B4" s="62"/>
      <c r="C4" s="62"/>
      <c r="D4" s="62"/>
      <c r="E4" s="62"/>
      <c r="F4" s="62"/>
      <c r="G4" s="62"/>
      <c r="H4" s="62"/>
      <c r="J4" s="7" t="s">
        <v>3</v>
      </c>
      <c r="K4" s="8" t="s">
        <v>4</v>
      </c>
    </row>
    <row r="5" spans="1:11" s="3" customFormat="1" ht="19.5" customHeight="1">
      <c r="A5"/>
      <c r="B5" s="60">
        <f t="array" ref="B5:H5">JoursEtSemaines+DATE(AnnéeCalendrier,1,1)-WEEKDAY(DATE(AnnéeCalendrier,1,1),(DébutSemaine="Lundi")+1)+8</f>
        <v>45299</v>
      </c>
      <c r="C5" s="60">
        <v>45300</v>
      </c>
      <c r="D5" s="60">
        <v>45301</v>
      </c>
      <c r="E5" s="60">
        <v>45302</v>
      </c>
      <c r="F5" s="60">
        <v>45303</v>
      </c>
      <c r="G5" s="60">
        <v>45304</v>
      </c>
      <c r="H5" s="60">
        <v>45305</v>
      </c>
    </row>
    <row r="6" spans="1:11" ht="57.95" customHeight="1">
      <c r="B6" s="63"/>
      <c r="C6" s="63"/>
      <c r="D6" s="63"/>
      <c r="E6" s="63"/>
      <c r="F6" s="63"/>
      <c r="G6" s="73" t="s">
        <v>5</v>
      </c>
      <c r="H6" s="63"/>
      <c r="J6" s="68"/>
      <c r="K6" t="s">
        <v>5</v>
      </c>
    </row>
    <row r="7" spans="1:11" s="3" customFormat="1" ht="19.5" customHeight="1">
      <c r="A7"/>
      <c r="B7" s="59">
        <f t="array" ref="B7:H7">JoursEtSemaines+DATE(AnnéeCalendrier,1,1)-WEEKDAY(DATE(AnnéeCalendrier,1,1),(DébutSemaine="Lundi")+1)+15</f>
        <v>45306</v>
      </c>
      <c r="C7" s="59">
        <v>45307</v>
      </c>
      <c r="D7" s="59">
        <v>45308</v>
      </c>
      <c r="E7" s="59">
        <v>45309</v>
      </c>
      <c r="F7" s="59">
        <v>45310</v>
      </c>
      <c r="G7" s="59">
        <v>45311</v>
      </c>
      <c r="H7" s="59">
        <v>45312</v>
      </c>
      <c r="J7"/>
      <c r="K7"/>
    </row>
    <row r="8" spans="1:11" ht="57.95" customHeight="1">
      <c r="B8" s="62"/>
      <c r="C8" s="62"/>
      <c r="D8" s="62"/>
      <c r="E8" s="62"/>
      <c r="F8" s="62"/>
      <c r="G8" s="73" t="s">
        <v>5</v>
      </c>
      <c r="H8" s="62"/>
      <c r="J8" s="70"/>
      <c r="K8" t="s">
        <v>6</v>
      </c>
    </row>
    <row r="9" spans="1:11" s="3" customFormat="1" ht="19.5" customHeight="1">
      <c r="A9"/>
      <c r="B9" s="61">
        <f t="array" ref="B9:H9">JoursEtSemaines+DATE(AnnéeCalendrier,1,1)-WEEKDAY(DATE(AnnéeCalendrier,1,1),(DébutSemaine="Lundi")+1)+22</f>
        <v>45313</v>
      </c>
      <c r="C9" s="61">
        <v>45314</v>
      </c>
      <c r="D9" s="61">
        <v>45315</v>
      </c>
      <c r="E9" s="61">
        <v>45316</v>
      </c>
      <c r="F9" s="61">
        <v>45317</v>
      </c>
      <c r="G9" s="61">
        <v>45318</v>
      </c>
      <c r="H9" s="61">
        <v>45319</v>
      </c>
      <c r="J9"/>
      <c r="K9"/>
    </row>
    <row r="10" spans="1:11" ht="57.95" customHeight="1">
      <c r="B10" s="64"/>
      <c r="C10" s="64"/>
      <c r="D10" s="64"/>
      <c r="E10" s="64"/>
      <c r="F10" s="64"/>
      <c r="G10" s="73" t="s">
        <v>5</v>
      </c>
      <c r="H10" s="64"/>
      <c r="J10" s="69"/>
      <c r="K10" t="s">
        <v>7</v>
      </c>
    </row>
    <row r="11" spans="1:11" s="3" customFormat="1" ht="19.5" customHeight="1">
      <c r="A11"/>
      <c r="B11" s="59">
        <f t="array" ref="B11:H11">JoursEtSemaines+DATE(AnnéeCalendrier,1,1)-WEEKDAY(DATE(AnnéeCalendrier,1,1),(DébutSemaine="Lundi")+1)+29</f>
        <v>45320</v>
      </c>
      <c r="C11" s="59">
        <v>45321</v>
      </c>
      <c r="D11" s="59">
        <v>45322</v>
      </c>
      <c r="E11" s="59">
        <v>45323</v>
      </c>
      <c r="F11" s="59">
        <v>45324</v>
      </c>
      <c r="G11" s="59">
        <v>45325</v>
      </c>
      <c r="H11" s="59">
        <v>45326</v>
      </c>
      <c r="J11"/>
      <c r="K11"/>
    </row>
    <row r="12" spans="1:11" ht="57.95" customHeight="1">
      <c r="B12" s="62"/>
      <c r="C12" s="62"/>
      <c r="D12" s="62"/>
      <c r="E12" s="62"/>
      <c r="F12" s="62"/>
      <c r="G12" s="62"/>
      <c r="H12" s="62"/>
      <c r="J12" s="71"/>
      <c r="K12" t="s">
        <v>8</v>
      </c>
    </row>
    <row r="13" spans="1:11" s="3" customFormat="1" ht="19.5" customHeight="1">
      <c r="A13"/>
      <c r="B13" s="61">
        <f t="array" ref="B13:C13">JoursEtSemaines+DATE(AnnéeCalendrier,1,1)-WEEKDAY(DATE(AnnéeCalendrier,1,1),(DébutSemaine="Lundi")+1)+36</f>
        <v>45327</v>
      </c>
      <c r="C13" s="61">
        <v>45328</v>
      </c>
      <c r="D13" s="57" t="s">
        <v>0</v>
      </c>
      <c r="E13" s="87"/>
      <c r="F13" s="87"/>
      <c r="G13" s="87"/>
      <c r="H13" s="88"/>
    </row>
    <row r="14" spans="1:11" ht="57.95" customHeight="1">
      <c r="B14" s="64"/>
      <c r="C14" s="64"/>
      <c r="D14" s="58"/>
      <c r="E14" s="89"/>
      <c r="F14" s="89"/>
      <c r="G14" s="89"/>
      <c r="H14" s="90"/>
    </row>
  </sheetData>
  <mergeCells count="2">
    <mergeCell ref="E13:H14"/>
    <mergeCell ref="J2:K2"/>
  </mergeCells>
  <phoneticPr fontId="2" type="noConversion"/>
  <conditionalFormatting sqref="B13:D13">
    <cfRule type="expression" dxfId="59" priority="1">
      <formula>AND(DAY(B13)&gt;=1,DAY(B13)&lt;=15)</formula>
    </cfRule>
  </conditionalFormatting>
  <conditionalFormatting sqref="B3:G3">
    <cfRule type="expression" dxfId="58" priority="24">
      <formula>DAY(B3)&gt;8</formula>
    </cfRule>
  </conditionalFormatting>
  <conditionalFormatting sqref="B11:H11">
    <cfRule type="expression" dxfId="57" priority="25">
      <formula>AND(DAY(B11)&gt;=1,DAY(B11)&lt;=15)</formula>
    </cfRule>
  </conditionalFormatting>
  <dataValidations count="14">
    <dataValidation type="list" errorStyle="warning" allowBlank="1" showInputMessage="1" showErrorMessage="1" error="Sélectionnez un jour dans la liste. Sélectionnez ANNULER, puis appuyez sur ALT+FLÈCHE BAS pour choisir un jour dans la liste déroulante." prompt="Sélectionnez le jour de début de la semaine dans cette cellule. Appuyez sur ALT+FLÈCHE BAS pour ouvrir la liste déroulante, puis sur ENTRÉE pour sélectionner le jour de début de la semaine." sqref="K4" xr:uid="{00000000-0002-0000-0000-000000000000}">
      <formula1>"DIMANCHE,LUNDI"</formula1>
    </dataValidation>
    <dataValidation allowBlank="1" showInputMessage="1" showErrorMessage="1" prompt="Créez des calendriers personnalisés d’un mois dans ce classeur. Personnalisez l’année et le jour de début de la semaine pour tous les mois avec cette feuille de calcul Janvier. Chaque mois figure sur une feuille de calcul distincte" sqref="A1" xr:uid="{00000000-0002-0000-0000-000001000000}"/>
    <dataValidation allowBlank="1" showInputMessage="1" showErrorMessage="1" prompt="Entrez l’année et sélectionnez le jour de début du calendrier dans les cellules ci-dessous. Ces cellules Paramètres du calendrier ne s’imprimeront pas" sqref="J2" xr:uid="{00000000-0002-0000-0000-000002000000}"/>
    <dataValidation allowBlank="1" showInputMessage="1" showErrorMessage="1" prompt="Entrez l’année dans la cellule à droite." sqref="J3" xr:uid="{00000000-0002-0000-0000-000003000000}"/>
    <dataValidation allowBlank="1" showInputMessage="1" showErrorMessage="1" prompt="Sélectionnez le jour de début de la semaine dans la cellule à droite" sqref="J4" xr:uid="{00000000-0002-0000-0000-000004000000}"/>
    <dataValidation allowBlank="1" showInputMessage="1" showErrorMessage="1" prompt="Entrez l’année dans cette cellule." sqref="K3" xr:uid="{00000000-0002-0000-0000-000005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sqref="B2" xr:uid="{00000000-0002-0000-0000-000006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000-000007000000}"/>
    <dataValidation allowBlank="1" showErrorMessage="1" prompt="L’année dans cette cellule est automatiquement mise à jour en fonction de l’année entrée dans la cellule K2. Le calendrier ci-dessous inclut les dates des mois précédent et suivant dans une teinte plus claire" sqref="B1" xr:uid="{00000000-0002-0000-0000-000008000000}"/>
    <dataValidation allowBlank="1" showInputMessage="1" showErrorMessage="1" prompt="Jour de la semaine défini automatiquement." sqref="C2:H2" xr:uid="{00000000-0002-0000-0000-000009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000-00000A000000}"/>
    <dataValidation allowBlank="1" showInputMessage="1" showErrorMessage="1" prompt="Entrez les Notes dans cette cellule" sqref="E13:H14" xr:uid="{00000000-0002-0000-0000-00000B000000}"/>
    <dataValidation allowBlank="1" showInputMessage="1" showErrorMessage="1" prompt="Entrez les Notes dans la cellule à droite" sqref="D13:D14" xr:uid="{00000000-0002-0000-0000-00000C000000}"/>
    <dataValidation allowBlank="1" showInputMessage="1" showErrorMessage="1" prompt="L’année figurant dans cette cellule est automatiquement mise à jour. Sélectionnez une autre année dans la cellule K3 pour modifier l’année" sqref="C1" xr:uid="{00000000-0002-0000-0000-00000D000000}"/>
  </dataValidations>
  <printOptions horizontalCentered="1" verticalCentered="1"/>
  <pageMargins left="0.7" right="0.7" top="0.75" bottom="0.75" header="0.3" footer="0.3"/>
  <pageSetup paperSize="9" scale="83" orientation="landscape" r:id="rId1"/>
  <headerFooter differentFirst="1" alignWithMargins="0">
    <oddFooter>Page &amp;P of &amp;N</oddFooter>
  </headerFooter>
  <customProperties>
    <customPr name="SheetChanged" r:id="rId2"/>
  </customPropertie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L14"/>
  <sheetViews>
    <sheetView showGridLines="0" zoomScale="90" zoomScaleNormal="90" workbookViewId="0">
      <selection activeCell="F7" sqref="F7"/>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12" s="1" customFormat="1" ht="59.25" customHeight="1">
      <c r="A1"/>
      <c r="B1" s="19" t="str">
        <f>"Février "&amp;AnnéeCalendrier</f>
        <v>Février 2024</v>
      </c>
      <c r="C1" s="20"/>
      <c r="D1" s="20"/>
      <c r="E1" s="21"/>
      <c r="F1" s="21"/>
      <c r="G1" s="21"/>
      <c r="H1" s="22"/>
    </row>
    <row r="2" spans="1:12" s="2" customFormat="1" ht="21.75" customHeight="1">
      <c r="A2"/>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1:12" s="3" customFormat="1" ht="19.5" customHeight="1">
      <c r="A3"/>
      <c r="B3" s="59">
        <f t="array" ref="B3:H3">JoursEtSemaines+DATE(AnnéeCalendrier,2,1)-WEEKDAY(DATE(AnnéeCalendrier,2,1),(DébutSemaine="Lundi")+1)+1</f>
        <v>45320</v>
      </c>
      <c r="C3" s="59">
        <v>45321</v>
      </c>
      <c r="D3" s="59">
        <v>45322</v>
      </c>
      <c r="E3" s="59">
        <v>45323</v>
      </c>
      <c r="F3" s="59">
        <v>45324</v>
      </c>
      <c r="G3" s="59">
        <v>45325</v>
      </c>
      <c r="H3" s="59">
        <v>45326</v>
      </c>
    </row>
    <row r="4" spans="1:12" ht="57.95" customHeight="1">
      <c r="B4" s="62"/>
      <c r="C4" s="62"/>
      <c r="D4" s="62"/>
      <c r="E4" s="62"/>
      <c r="F4" s="62"/>
      <c r="G4" s="73" t="s">
        <v>5</v>
      </c>
      <c r="H4" s="62"/>
      <c r="J4" s="68"/>
      <c r="K4" t="s">
        <v>5</v>
      </c>
    </row>
    <row r="5" spans="1:12" s="3" customFormat="1" ht="19.5" customHeight="1">
      <c r="A5"/>
      <c r="B5" s="61">
        <f t="array" ref="B5:H5">JoursEtSemaines+DATE(AnnéeCalendrier,2,1)-WEEKDAY(DATE(AnnéeCalendrier,2,1),(DébutSemaine="Lundi")+1)+8</f>
        <v>45327</v>
      </c>
      <c r="C5" s="61">
        <v>45328</v>
      </c>
      <c r="D5" s="61">
        <v>45329</v>
      </c>
      <c r="E5" s="61">
        <v>45330</v>
      </c>
      <c r="F5" s="61">
        <v>45331</v>
      </c>
      <c r="G5" s="61">
        <v>45332</v>
      </c>
      <c r="H5" s="61">
        <v>45333</v>
      </c>
      <c r="J5"/>
      <c r="K5"/>
      <c r="L5"/>
    </row>
    <row r="6" spans="1:12" ht="57.95" customHeight="1">
      <c r="B6" s="64"/>
      <c r="C6" s="64"/>
      <c r="D6" s="64"/>
      <c r="E6" s="64"/>
      <c r="F6" s="64"/>
      <c r="G6" s="73" t="s">
        <v>5</v>
      </c>
      <c r="H6" s="64"/>
      <c r="J6" s="70"/>
      <c r="K6" t="s">
        <v>6</v>
      </c>
    </row>
    <row r="7" spans="1:12" s="3" customFormat="1" ht="19.5" customHeight="1">
      <c r="A7"/>
      <c r="B7" s="59">
        <f t="array" ref="B7:H7">JoursEtSemaines+DATE(AnnéeCalendrier,2,1)-WEEKDAY(DATE(AnnéeCalendrier,2,1),(DébutSemaine="Lundi")+1)+15</f>
        <v>45334</v>
      </c>
      <c r="C7" s="59">
        <v>45335</v>
      </c>
      <c r="D7" s="59">
        <v>45336</v>
      </c>
      <c r="E7" s="59">
        <v>45337</v>
      </c>
      <c r="F7" s="59">
        <v>45338</v>
      </c>
      <c r="G7" s="72">
        <v>45339</v>
      </c>
      <c r="H7" s="72">
        <v>45340</v>
      </c>
      <c r="J7"/>
      <c r="K7"/>
      <c r="L7"/>
    </row>
    <row r="8" spans="1:12" ht="57.95" customHeight="1">
      <c r="B8" s="62"/>
      <c r="C8" s="62"/>
      <c r="D8" s="62"/>
      <c r="E8" s="62"/>
      <c r="F8" s="62"/>
      <c r="G8" s="73" t="s">
        <v>5</v>
      </c>
      <c r="H8" s="62"/>
      <c r="J8" s="69"/>
      <c r="K8" t="s">
        <v>7</v>
      </c>
    </row>
    <row r="9" spans="1:12" s="3" customFormat="1" ht="19.5" customHeight="1">
      <c r="A9"/>
      <c r="B9" s="74">
        <f t="array" ref="B9:H9">JoursEtSemaines+DATE(AnnéeCalendrier,2,1)-WEEKDAY(DATE(AnnéeCalendrier,2,1),(DébutSemaine="Lundi")+1)+22</f>
        <v>45341</v>
      </c>
      <c r="C9" s="74">
        <v>45342</v>
      </c>
      <c r="D9" s="74">
        <v>45343</v>
      </c>
      <c r="E9" s="74">
        <v>45344</v>
      </c>
      <c r="F9" s="74">
        <v>45345</v>
      </c>
      <c r="G9" s="74">
        <v>45346</v>
      </c>
      <c r="H9" s="74">
        <v>45347</v>
      </c>
      <c r="J9"/>
      <c r="K9"/>
      <c r="L9"/>
    </row>
    <row r="10" spans="1:12" ht="57.95" customHeight="1">
      <c r="B10" s="64"/>
      <c r="C10" s="64"/>
      <c r="D10" s="64"/>
      <c r="E10" s="64"/>
      <c r="F10" s="64"/>
      <c r="G10" s="64"/>
      <c r="H10" s="64"/>
      <c r="J10" s="71"/>
      <c r="K10" t="s">
        <v>8</v>
      </c>
    </row>
    <row r="11" spans="1:12" s="3" customFormat="1" ht="19.5" customHeight="1">
      <c r="A11"/>
      <c r="B11" s="72">
        <f t="array" ref="B11:H11">JoursEtSemaines+DATE(AnnéeCalendrier,2,1)-WEEKDAY(DATE(AnnéeCalendrier,2,1),(DébutSemaine="Lundi")+1)+29</f>
        <v>45348</v>
      </c>
      <c r="C11" s="72">
        <v>45349</v>
      </c>
      <c r="D11" s="72">
        <v>45350</v>
      </c>
      <c r="E11" s="72">
        <v>45351</v>
      </c>
      <c r="F11" s="59">
        <v>45352</v>
      </c>
      <c r="G11" s="59">
        <v>45353</v>
      </c>
      <c r="H11" s="59">
        <v>45354</v>
      </c>
    </row>
    <row r="12" spans="1:12" ht="57.95" customHeight="1">
      <c r="B12" s="62"/>
      <c r="C12" s="62"/>
      <c r="D12" s="62"/>
      <c r="E12" s="62"/>
      <c r="F12" s="62"/>
      <c r="G12" s="62"/>
      <c r="H12" s="62"/>
    </row>
    <row r="13" spans="1:12" s="3" customFormat="1" ht="19.5" customHeight="1">
      <c r="A13"/>
      <c r="B13" s="61">
        <f t="array" ref="B13:C13">JoursEtSemaines+DATE(AnnéeCalendrier,2,1)-WEEKDAY(DATE(AnnéeCalendrier,2,1),(DébutSemaine="Lundi")+1)+36</f>
        <v>45355</v>
      </c>
      <c r="C13" s="61">
        <v>45356</v>
      </c>
      <c r="D13" s="57" t="s">
        <v>0</v>
      </c>
      <c r="E13" s="87"/>
      <c r="F13" s="87"/>
      <c r="G13" s="87"/>
      <c r="H13" s="88"/>
    </row>
    <row r="14" spans="1:12" ht="57.95" customHeight="1">
      <c r="B14" s="64"/>
      <c r="C14" s="64"/>
      <c r="D14" s="58"/>
      <c r="E14" s="89"/>
      <c r="F14" s="89"/>
      <c r="G14" s="89"/>
      <c r="H14" s="90"/>
    </row>
  </sheetData>
  <mergeCells count="1">
    <mergeCell ref="E13:H14"/>
  </mergeCells>
  <conditionalFormatting sqref="B13:D13">
    <cfRule type="expression" dxfId="56" priority="3">
      <formula>AND(DAY(B13)&gt;=1,DAY(B13)&lt;=15)</formula>
    </cfRule>
  </conditionalFormatting>
  <conditionalFormatting sqref="B3:H3">
    <cfRule type="expression" dxfId="55" priority="5">
      <formula>DAY(B3)&gt;8</formula>
    </cfRule>
  </conditionalFormatting>
  <conditionalFormatting sqref="B7:H7">
    <cfRule type="expression" dxfId="54" priority="2">
      <formula>AND(DAY(B7)&gt;=1,DAY(B7)&lt;=15)</formula>
    </cfRule>
  </conditionalFormatting>
  <conditionalFormatting sqref="B11:H11">
    <cfRule type="expression" dxfId="53" priority="6">
      <formula>AND(DAY(B11)&gt;=1,DAY(B11)&lt;=15)</formula>
    </cfRule>
  </conditionalFormatting>
  <dataValidations count="9">
    <dataValidation allowBlank="1" showInputMessage="1" showErrorMessage="1" prompt="Jour de la semaine défini automatiquement." sqref="C2:H2" xr:uid="{00000000-0002-0000-01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1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1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100-000003000000}"/>
    <dataValidation allowBlank="1" showInputMessage="1" showErrorMessage="1" prompt="Calendrier du mois de février" sqref="A1" xr:uid="{00000000-0002-0000-0100-000004000000}"/>
    <dataValidation allowBlank="1" showInputMessage="1" showErrorMessage="1" prompt="Entrez les Notes dans la cellule à droite" sqref="D13:D14" xr:uid="{00000000-0002-0000-0100-000005000000}"/>
    <dataValidation allowBlank="1" showInputMessage="1" showErrorMessage="1" prompt="Entrez les Notes dans cette cellule" sqref="E13:H14" xr:uid="{00000000-0002-0000-01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100-000007000000}"/>
    <dataValidation allowBlank="1" showInputMessage="1" showErrorMessage="1" prompt="L’année figurant dans cette cellule est automatiquement mise à jour. Sélectionnez une autre année dans la cellule K3 de la feuille de calcul pour modifier l’année" sqref="C1" xr:uid="{00000000-0002-0000-01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B1:K18"/>
  <sheetViews>
    <sheetView showGridLines="0" zoomScale="90" zoomScaleNormal="90" workbookViewId="0">
      <selection activeCell="F12" sqref="F12:G14"/>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25" t="str">
        <f>"Mars "&amp;AnnéeCalendrier</f>
        <v>Mars 2024</v>
      </c>
      <c r="C1" s="26"/>
      <c r="D1" s="26"/>
      <c r="E1" s="27"/>
      <c r="F1" s="27"/>
      <c r="G1" s="27"/>
      <c r="H1" s="28"/>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JoursEtSemaines+DATE(AnnéeCalendrier,3,1)-WEEKDAY(DATE(AnnéeCalendrier,3,1),(DébutSemaine="Lundi")+1)+1</f>
        <v>45348</v>
      </c>
      <c r="C3" s="59">
        <v>45349</v>
      </c>
      <c r="D3" s="59">
        <v>45350</v>
      </c>
      <c r="E3" s="59">
        <v>45351</v>
      </c>
      <c r="F3" s="59">
        <v>45352</v>
      </c>
      <c r="G3" s="59">
        <v>45353</v>
      </c>
      <c r="H3" s="59">
        <v>45354</v>
      </c>
    </row>
    <row r="4" spans="2:11" ht="57.95" customHeight="1">
      <c r="B4" s="65"/>
      <c r="C4" s="65"/>
      <c r="D4" s="65"/>
      <c r="E4" s="65"/>
      <c r="F4" s="65"/>
      <c r="G4" s="65"/>
      <c r="H4" s="65"/>
      <c r="J4" s="68"/>
      <c r="K4" t="s">
        <v>5</v>
      </c>
    </row>
    <row r="5" spans="2:11" ht="19.5" customHeight="1">
      <c r="B5" s="61">
        <f t="array" ref="B5:H5">JoursEtSemaines+DATE(AnnéeCalendrier,3,1)-WEEKDAY(DATE(AnnéeCalendrier,3,1),(DébutSemaine="Lundi")+1)+8</f>
        <v>45355</v>
      </c>
      <c r="C5" s="61">
        <v>45356</v>
      </c>
      <c r="D5" s="61">
        <v>45357</v>
      </c>
      <c r="E5" s="61">
        <v>45358</v>
      </c>
      <c r="F5" s="61">
        <v>45359</v>
      </c>
      <c r="G5" s="61">
        <v>45360</v>
      </c>
      <c r="H5" s="61">
        <v>45361</v>
      </c>
    </row>
    <row r="6" spans="2:11" ht="19.5" customHeight="1">
      <c r="B6" s="61"/>
      <c r="C6" s="61"/>
      <c r="D6" s="61"/>
      <c r="E6" s="61"/>
      <c r="F6" s="61"/>
      <c r="G6" s="61"/>
      <c r="H6" s="61"/>
    </row>
    <row r="7" spans="2:11" ht="19.5" customHeight="1">
      <c r="B7" s="61"/>
      <c r="C7" s="61"/>
      <c r="D7" s="61"/>
      <c r="E7" s="61"/>
      <c r="F7" s="61"/>
      <c r="G7" s="61"/>
      <c r="H7" s="61"/>
    </row>
    <row r="8" spans="2:11" ht="19.5" customHeight="1">
      <c r="B8" s="67"/>
      <c r="C8" s="67"/>
      <c r="D8" s="67"/>
      <c r="E8" s="67"/>
      <c r="F8" s="67"/>
      <c r="G8" s="67"/>
      <c r="H8" s="67"/>
      <c r="J8" s="70"/>
      <c r="K8" t="s">
        <v>6</v>
      </c>
    </row>
    <row r="9" spans="2:11" ht="19.5" customHeight="1">
      <c r="B9" s="59">
        <f t="array" ref="B9:H9">JoursEtSemaines+DATE(AnnéeCalendrier,3,1)-WEEKDAY(DATE(AnnéeCalendrier,3,1),(DébutSemaine="Lundi")+1)+15</f>
        <v>45362</v>
      </c>
      <c r="C9" s="59">
        <v>45363</v>
      </c>
      <c r="D9" s="59">
        <v>45364</v>
      </c>
      <c r="E9" s="59">
        <v>45365</v>
      </c>
      <c r="F9" s="59">
        <v>45366</v>
      </c>
      <c r="G9" s="59">
        <v>45367</v>
      </c>
      <c r="H9" s="59">
        <v>45368</v>
      </c>
    </row>
    <row r="10" spans="2:11" ht="57.95" customHeight="1">
      <c r="B10" s="65"/>
      <c r="C10" s="65"/>
      <c r="D10" s="65"/>
      <c r="E10" s="65"/>
      <c r="F10" s="65"/>
      <c r="G10" s="65"/>
      <c r="H10" s="65"/>
      <c r="J10" s="69"/>
      <c r="K10" t="s">
        <v>7</v>
      </c>
    </row>
    <row r="11" spans="2:11" ht="19.5" customHeight="1">
      <c r="B11" s="61">
        <f t="array" ref="B11:H11">JoursEtSemaines+DATE(AnnéeCalendrier,3,1)-WEEKDAY(DATE(AnnéeCalendrier,3,1),(DébutSemaine="Lundi")+1)+22</f>
        <v>45369</v>
      </c>
      <c r="C11" s="61">
        <v>45370</v>
      </c>
      <c r="D11" s="61">
        <v>45371</v>
      </c>
      <c r="E11" s="61">
        <v>45372</v>
      </c>
      <c r="F11" s="61">
        <v>45373</v>
      </c>
      <c r="G11" s="61">
        <v>45374</v>
      </c>
      <c r="H11" s="61">
        <v>45375</v>
      </c>
    </row>
    <row r="12" spans="2:11" ht="19.5" customHeight="1">
      <c r="B12" s="61"/>
      <c r="C12" s="61"/>
      <c r="D12" s="61"/>
      <c r="E12" s="61"/>
      <c r="F12" s="61"/>
      <c r="G12" s="61"/>
      <c r="H12" s="61"/>
    </row>
    <row r="13" spans="2:11" ht="19.5" customHeight="1">
      <c r="B13" s="61"/>
      <c r="C13" s="61"/>
      <c r="D13" s="61"/>
      <c r="E13" s="61"/>
      <c r="F13" s="61"/>
      <c r="G13" s="61"/>
      <c r="H13" s="61"/>
    </row>
    <row r="14" spans="2:11" ht="19.5" customHeight="1">
      <c r="B14" s="64"/>
      <c r="C14" s="64"/>
      <c r="D14" s="64"/>
      <c r="E14" s="64"/>
      <c r="F14" s="64"/>
      <c r="G14" s="64"/>
      <c r="H14" s="64"/>
      <c r="J14" s="71"/>
      <c r="K14" t="s">
        <v>8</v>
      </c>
    </row>
    <row r="15" spans="2:11" ht="19.5" customHeight="1">
      <c r="B15" s="59">
        <f t="array" ref="B15:H15">JoursEtSemaines+DATE(AnnéeCalendrier,3,1)-WEEKDAY(DATE(AnnéeCalendrier,3,1),(DébutSemaine="Lundi")+1)+29</f>
        <v>45376</v>
      </c>
      <c r="C15" s="59">
        <v>45377</v>
      </c>
      <c r="D15" s="59">
        <v>45378</v>
      </c>
      <c r="E15" s="59">
        <v>45379</v>
      </c>
      <c r="F15" s="59">
        <v>45380</v>
      </c>
      <c r="G15" s="59">
        <v>45381</v>
      </c>
      <c r="H15" s="59">
        <v>45382</v>
      </c>
    </row>
    <row r="16" spans="2:11" ht="57.95" customHeight="1">
      <c r="B16" s="66"/>
      <c r="C16" s="66"/>
      <c r="D16" s="66"/>
      <c r="E16" s="66"/>
      <c r="F16" s="66"/>
      <c r="G16" s="66"/>
      <c r="H16" s="66"/>
    </row>
    <row r="17" spans="2:8" ht="19.5" customHeight="1">
      <c r="B17" s="61">
        <f t="array" ref="B17:C17">JoursEtSemaines+DATE(AnnéeCalendrier,3,1)-WEEKDAY(DATE(AnnéeCalendrier,3,1),(DébutSemaine="Lundi")+1)+36</f>
        <v>45383</v>
      </c>
      <c r="C17" s="61">
        <v>45384</v>
      </c>
      <c r="D17" s="57" t="s">
        <v>0</v>
      </c>
      <c r="E17" s="87"/>
      <c r="F17" s="87"/>
      <c r="G17" s="87"/>
      <c r="H17" s="88"/>
    </row>
    <row r="18" spans="2:8" ht="57.95" customHeight="1">
      <c r="B18" s="67"/>
      <c r="C18" s="67"/>
      <c r="D18" s="58"/>
      <c r="E18" s="89"/>
      <c r="F18" s="89"/>
      <c r="G18" s="89"/>
      <c r="H18" s="90"/>
    </row>
  </sheetData>
  <mergeCells count="1">
    <mergeCell ref="E17:H18"/>
  </mergeCells>
  <conditionalFormatting sqref="B17:D17">
    <cfRule type="expression" dxfId="52" priority="7">
      <formula>AND(DAY(B17)&gt;=1,DAY(B17)&lt;=15)</formula>
    </cfRule>
  </conditionalFormatting>
  <conditionalFormatting sqref="B3:G3">
    <cfRule type="expression" dxfId="51" priority="1">
      <formula>DAY(B3)&gt;8</formula>
    </cfRule>
  </conditionalFormatting>
  <conditionalFormatting sqref="B15:H15">
    <cfRule type="expression" dxfId="50" priority="10">
      <formula>AND(DAY(B15)&gt;=1,DAY(B15)&lt;=15)</formula>
    </cfRule>
  </conditionalFormatting>
  <dataValidations xWindow="208" yWindow="410" count="9">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200-000000000000}"/>
    <dataValidation allowBlank="1" showInputMessage="1" showErrorMessage="1" prompt="Entrez les Notes dans cette cellule" sqref="E17:H18" xr:uid="{00000000-0002-0000-0200-000001000000}"/>
    <dataValidation allowBlank="1" showInputMessage="1" showErrorMessage="1" prompt="Entrez les Notes dans la cellule à droite" sqref="D17:D18" xr:uid="{00000000-0002-0000-0200-000002000000}"/>
    <dataValidation allowBlank="1" showInputMessage="1" showErrorMessage="1" prompt="Calendrier du mois de mars" sqref="A1" xr:uid="{00000000-0002-0000-0200-000003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200-000004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200-000005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200-000006000000}"/>
    <dataValidation allowBlank="1" showInputMessage="1" showErrorMessage="1" prompt="Jour de la semaine défini automatiquement." sqref="C2:H2" xr:uid="{00000000-0002-0000-0200-000007000000}"/>
    <dataValidation allowBlank="1" showInputMessage="1" showErrorMessage="1" prompt="L’année figurant dans cette cellule est automatiquement mise à jour. Sélectionnez une autre année dans la cellule K3 de la feuille de calcul pour modifier l’année" sqref="C1" xr:uid="{00000000-0002-0000-02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pageSetUpPr fitToPage="1"/>
  </sheetPr>
  <dimension ref="B1:K24"/>
  <sheetViews>
    <sheetView showGridLines="0" zoomScale="90" zoomScaleNormal="90" workbookViewId="0">
      <selection activeCell="C9" sqref="C9"/>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23" t="str">
        <f>"Avril "&amp;AnnéeCalendrier</f>
        <v>Avril 2024</v>
      </c>
      <c r="C1" s="9"/>
      <c r="D1" s="9"/>
      <c r="E1" s="10"/>
      <c r="F1" s="10"/>
      <c r="G1" s="10"/>
      <c r="H1" s="24"/>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72">
        <f t="array" ref="B3:H3">JoursEtSemaines+DATE(AnnéeCalendrier,4,1)-WEEKDAY(DATE(AnnéeCalendrier,4,1),(DébutSemaine="Lundi")+1)+1</f>
        <v>45383</v>
      </c>
      <c r="C3" s="59">
        <v>45384</v>
      </c>
      <c r="D3" s="59">
        <v>45385</v>
      </c>
      <c r="E3" s="59">
        <v>45386</v>
      </c>
      <c r="F3" s="59">
        <v>45387</v>
      </c>
      <c r="G3" s="59">
        <v>45388</v>
      </c>
      <c r="H3" s="59">
        <v>45389</v>
      </c>
    </row>
    <row r="4" spans="2:11" ht="20.100000000000001" customHeight="1">
      <c r="B4" s="59"/>
      <c r="C4" s="59"/>
      <c r="D4" s="59"/>
      <c r="E4" s="59"/>
      <c r="F4" s="59"/>
      <c r="G4" s="81" t="s">
        <v>18</v>
      </c>
      <c r="H4" s="59"/>
      <c r="J4" s="68"/>
      <c r="K4" t="s">
        <v>5</v>
      </c>
    </row>
    <row r="5" spans="2:11" ht="20.100000000000001" customHeight="1">
      <c r="B5" s="59"/>
      <c r="C5" s="59"/>
      <c r="D5" s="59"/>
      <c r="E5" s="59"/>
      <c r="F5" s="59"/>
      <c r="G5" s="59"/>
      <c r="H5" s="59"/>
    </row>
    <row r="6" spans="2:11" ht="20.100000000000001" customHeight="1">
      <c r="B6" s="62"/>
      <c r="C6" s="62"/>
      <c r="D6" s="62"/>
      <c r="E6" s="62"/>
      <c r="F6" s="62"/>
      <c r="G6" s="62"/>
      <c r="H6" s="62"/>
      <c r="J6" s="70"/>
      <c r="K6" t="s">
        <v>6</v>
      </c>
    </row>
    <row r="7" spans="2:11" ht="19.5" customHeight="1">
      <c r="B7" s="61">
        <f t="array" ref="B7:H7">JoursEtSemaines+DATE(AnnéeCalendrier,4,1)-WEEKDAY(DATE(AnnéeCalendrier,4,1),(DébutSemaine="Lundi")+1)+8</f>
        <v>45390</v>
      </c>
      <c r="C7" s="61">
        <v>45391</v>
      </c>
      <c r="D7" s="61">
        <v>45392</v>
      </c>
      <c r="E7" s="61">
        <v>45393</v>
      </c>
      <c r="F7" s="61">
        <v>45394</v>
      </c>
      <c r="G7" s="72">
        <v>45395</v>
      </c>
      <c r="H7" s="72">
        <v>45396</v>
      </c>
    </row>
    <row r="8" spans="2:11" ht="20.100000000000001" customHeight="1">
      <c r="B8" s="64"/>
      <c r="C8" s="64"/>
      <c r="D8" s="64"/>
      <c r="E8" s="64"/>
      <c r="F8" s="64"/>
      <c r="G8" s="82" t="s">
        <v>5</v>
      </c>
      <c r="H8" s="64"/>
      <c r="J8" s="69"/>
      <c r="K8" t="s">
        <v>7</v>
      </c>
    </row>
    <row r="9" spans="2:11" ht="20.100000000000001" customHeight="1">
      <c r="B9" s="64"/>
      <c r="C9" s="64"/>
      <c r="D9" s="64"/>
      <c r="E9" s="64"/>
      <c r="F9" s="64"/>
      <c r="G9" s="64"/>
      <c r="H9" s="64"/>
    </row>
    <row r="10" spans="2:11" ht="20.100000000000001" customHeight="1">
      <c r="B10" s="64"/>
      <c r="C10" s="64"/>
      <c r="D10" s="64"/>
      <c r="E10" s="64"/>
      <c r="F10" s="64"/>
      <c r="G10" s="64"/>
      <c r="H10" s="64"/>
      <c r="J10" s="71"/>
      <c r="K10" t="s">
        <v>8</v>
      </c>
    </row>
    <row r="11" spans="2:11" ht="19.5" customHeight="1">
      <c r="B11" s="72">
        <f t="array" ref="B11:H11">JoursEtSemaines+DATE(AnnéeCalendrier,4,1)-WEEKDAY(DATE(AnnéeCalendrier,4,1),(DébutSemaine="Lundi")+1)+15</f>
        <v>45397</v>
      </c>
      <c r="C11" s="72">
        <v>45398</v>
      </c>
      <c r="D11" s="72">
        <v>45399</v>
      </c>
      <c r="E11" s="72">
        <v>45400</v>
      </c>
      <c r="F11" s="72">
        <v>45401</v>
      </c>
      <c r="G11" s="72">
        <v>45402</v>
      </c>
      <c r="H11" s="72">
        <v>45403</v>
      </c>
    </row>
    <row r="12" spans="2:11" ht="20.100000000000001" customHeight="1">
      <c r="B12" s="59"/>
      <c r="C12" s="59"/>
      <c r="D12" s="92" t="s">
        <v>14</v>
      </c>
      <c r="E12" s="92"/>
      <c r="F12" s="59"/>
      <c r="G12" s="93" t="s">
        <v>26</v>
      </c>
      <c r="H12" s="59"/>
    </row>
    <row r="13" spans="2:11" ht="20.100000000000001" customHeight="1">
      <c r="B13" s="59"/>
      <c r="C13" s="59"/>
      <c r="D13" s="59"/>
      <c r="E13" s="59"/>
      <c r="F13" s="59"/>
      <c r="G13" s="93"/>
      <c r="H13" s="59"/>
    </row>
    <row r="14" spans="2:11" ht="20.100000000000001" customHeight="1">
      <c r="B14" s="62"/>
      <c r="C14" s="62"/>
      <c r="D14" s="62"/>
      <c r="E14" s="62"/>
      <c r="F14" s="62"/>
      <c r="G14" s="62"/>
      <c r="H14" s="62"/>
    </row>
    <row r="15" spans="2:11" ht="19.5" customHeight="1">
      <c r="B15" s="72">
        <f t="array" ref="B15:H15">JoursEtSemaines+DATE(AnnéeCalendrier,4,1)-WEEKDAY(DATE(AnnéeCalendrier,4,1),(DébutSemaine="Lundi")+1)+22</f>
        <v>45404</v>
      </c>
      <c r="C15" s="72">
        <v>45405</v>
      </c>
      <c r="D15" s="72">
        <v>45406</v>
      </c>
      <c r="E15" s="72">
        <v>45407</v>
      </c>
      <c r="F15" s="72">
        <v>45408</v>
      </c>
      <c r="G15" s="72">
        <v>45409</v>
      </c>
      <c r="H15" s="72">
        <v>45410</v>
      </c>
    </row>
    <row r="16" spans="2:11" ht="20.100000000000001" customHeight="1">
      <c r="B16" s="64"/>
      <c r="C16" s="64"/>
      <c r="D16" s="64"/>
      <c r="E16" s="64"/>
      <c r="F16" s="64"/>
      <c r="G16" s="92" t="s">
        <v>11</v>
      </c>
      <c r="H16" s="92"/>
    </row>
    <row r="17" spans="2:8" ht="20.100000000000001" customHeight="1">
      <c r="B17" s="64"/>
      <c r="C17" s="64"/>
      <c r="D17" s="64"/>
      <c r="E17" s="64"/>
      <c r="F17" s="64"/>
      <c r="G17" s="64"/>
      <c r="H17" s="64"/>
    </row>
    <row r="18" spans="2:8" ht="20.100000000000001" customHeight="1">
      <c r="B18" s="64"/>
      <c r="C18" s="64"/>
      <c r="D18" s="64"/>
      <c r="E18" s="64"/>
      <c r="F18" s="64"/>
      <c r="G18" s="64"/>
      <c r="H18" s="64"/>
    </row>
    <row r="19" spans="2:8" ht="19.5" customHeight="1">
      <c r="B19" s="59">
        <f t="array" ref="B19:H19">JoursEtSemaines+DATE(AnnéeCalendrier,4,1)-WEEKDAY(DATE(AnnéeCalendrier,4,1),(DébutSemaine="Lundi")+1)+29</f>
        <v>45411</v>
      </c>
      <c r="C19" s="59">
        <v>45412</v>
      </c>
      <c r="D19" s="59">
        <v>45413</v>
      </c>
      <c r="E19" s="59">
        <v>45414</v>
      </c>
      <c r="F19" s="59">
        <v>45415</v>
      </c>
      <c r="G19" s="59">
        <v>45416</v>
      </c>
      <c r="H19" s="59">
        <v>45417</v>
      </c>
    </row>
    <row r="20" spans="2:8" ht="20.100000000000001" customHeight="1">
      <c r="B20" s="62"/>
      <c r="C20" s="62"/>
      <c r="D20" s="62"/>
      <c r="E20" s="62"/>
      <c r="F20" s="62"/>
      <c r="G20" s="82" t="s">
        <v>5</v>
      </c>
      <c r="H20" s="62"/>
    </row>
    <row r="21" spans="2:8" ht="20.100000000000001" customHeight="1">
      <c r="B21" s="62"/>
      <c r="C21" s="62"/>
      <c r="D21" s="62"/>
      <c r="E21" s="62"/>
      <c r="F21" s="62"/>
      <c r="G21" s="62"/>
      <c r="H21" s="62"/>
    </row>
    <row r="22" spans="2:8" ht="20.100000000000001" customHeight="1">
      <c r="B22" s="62"/>
      <c r="C22" s="62"/>
      <c r="D22" s="62"/>
      <c r="E22" s="62"/>
      <c r="F22" s="62"/>
      <c r="G22" s="62"/>
      <c r="H22" s="62"/>
    </row>
    <row r="23" spans="2:8" ht="19.5" customHeight="1">
      <c r="B23" s="61">
        <f t="array" ref="B23:C23">JoursEtSemaines+DATE(AnnéeCalendrier,4,1)-WEEKDAY(DATE(AnnéeCalendrier,4,1),(DébutSemaine="Lundi")+1)+36</f>
        <v>45418</v>
      </c>
      <c r="C23" s="61">
        <v>45419</v>
      </c>
      <c r="D23" s="57" t="s">
        <v>0</v>
      </c>
      <c r="E23" s="87"/>
      <c r="F23" s="87"/>
      <c r="G23" s="87"/>
      <c r="H23" s="88"/>
    </row>
    <row r="24" spans="2:8" ht="57.95" customHeight="1">
      <c r="B24" s="64"/>
      <c r="C24" s="64"/>
      <c r="D24" s="58"/>
      <c r="E24" s="89"/>
      <c r="F24" s="89"/>
      <c r="G24" s="89"/>
      <c r="H24" s="90"/>
    </row>
  </sheetData>
  <mergeCells count="4">
    <mergeCell ref="E23:H24"/>
    <mergeCell ref="G16:H16"/>
    <mergeCell ref="D12:E12"/>
    <mergeCell ref="G12:G13"/>
  </mergeCells>
  <conditionalFormatting sqref="B3">
    <cfRule type="expression" dxfId="49" priority="1">
      <formula>AND(DAY(B3)&gt;=1,DAY(B3)&lt;=15)</formula>
    </cfRule>
  </conditionalFormatting>
  <conditionalFormatting sqref="B12:C12 F12:H12 B13:F13 H13">
    <cfRule type="expression" dxfId="48" priority="7">
      <formula>DAY(B12)&gt;8</formula>
    </cfRule>
  </conditionalFormatting>
  <conditionalFormatting sqref="B23:D23">
    <cfRule type="expression" dxfId="47" priority="8">
      <formula>AND(DAY(B23)&gt;=1,DAY(B23)&lt;=15)</formula>
    </cfRule>
  </conditionalFormatting>
  <conditionalFormatting sqref="B4:H5">
    <cfRule type="expression" dxfId="46" priority="6">
      <formula>DAY(B4)&gt;8</formula>
    </cfRule>
  </conditionalFormatting>
  <conditionalFormatting sqref="B11:H11">
    <cfRule type="expression" dxfId="45" priority="3">
      <formula>AND(DAY(B11)&gt;=1,DAY(B11)&lt;=15)</formula>
    </cfRule>
  </conditionalFormatting>
  <conditionalFormatting sqref="B15:H15">
    <cfRule type="expression" dxfId="44" priority="2">
      <formula>AND(DAY(B15)&gt;=1,DAY(B15)&lt;=15)</formula>
    </cfRule>
  </conditionalFormatting>
  <conditionalFormatting sqref="C3:G3">
    <cfRule type="expression" dxfId="43" priority="10">
      <formula>DAY(C3)&gt;8</formula>
    </cfRule>
  </conditionalFormatting>
  <conditionalFormatting sqref="G7:H7">
    <cfRule type="expression" dxfId="42" priority="4">
      <formula>AND(DAY(G7)&gt;=1,DAY(G7)&lt;=15)</formula>
    </cfRule>
  </conditionalFormatting>
  <dataValidations count="9">
    <dataValidation allowBlank="1" showInputMessage="1" showErrorMessage="1" prompt="Jour de la semaine défini automatiquement." sqref="C2:H2" xr:uid="{00000000-0002-0000-03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3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B5" xr:uid="{00000000-0002-0000-03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300-000003000000}"/>
    <dataValidation allowBlank="1" showInputMessage="1" showErrorMessage="1" prompt="Calendrier du mois d’avril" sqref="A1" xr:uid="{00000000-0002-0000-0300-000004000000}"/>
    <dataValidation allowBlank="1" showInputMessage="1" showErrorMessage="1" prompt="Entrez les Notes dans la cellule à droite" sqref="D23:D24" xr:uid="{00000000-0002-0000-0300-000005000000}"/>
    <dataValidation allowBlank="1" showInputMessage="1" showErrorMessage="1" prompt="Entrez les Notes dans cette cellule" sqref="E23:H24" xr:uid="{00000000-0002-0000-0300-000006000000}"/>
    <dataValidation allowBlank="1" showInputMessage="1" showErrorMessage="1" prompt="Cette ligne ainsi que les lignes 6, 8, 10, 12 et 14 sont des cellules destinées à la saisie de notes quotidiennes en rapport avec le jour civil figurant dans la cellule située au-dessus" sqref="B6" xr:uid="{00000000-0002-0000-0300-000007000000}"/>
    <dataValidation allowBlank="1" showInputMessage="1" showErrorMessage="1" prompt="L’année figurant dans cette cellule est automatiquement mise à jour. Sélectionnez une autre année dans la cellule K3 de la feuille de calcul pour modifier l’année" sqref="C1" xr:uid="{00000000-0002-0000-03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pageSetUpPr fitToPage="1"/>
  </sheetPr>
  <dimension ref="B1:K24"/>
  <sheetViews>
    <sheetView showGridLines="0" zoomScale="90" zoomScaleNormal="90" workbookViewId="0">
      <selection activeCell="G9" sqref="G9:G10"/>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29" t="str">
        <f>"Mai "&amp;AnnéeCalendrier</f>
        <v>Mai 2024</v>
      </c>
      <c r="C1" s="30"/>
      <c r="D1" s="30"/>
      <c r="E1" s="31"/>
      <c r="F1" s="31"/>
      <c r="G1" s="31"/>
      <c r="H1" s="32"/>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JoursEtSemaines+DATE(AnnéeCalendrier,5,1)-WEEKDAY(DATE(AnnéeCalendrier,5,1),(DébutSemaine="Lundi")+1)+1</f>
        <v>45411</v>
      </c>
      <c r="C3" s="59">
        <v>45412</v>
      </c>
      <c r="D3" s="72">
        <v>45413</v>
      </c>
      <c r="E3" s="59">
        <v>45414</v>
      </c>
      <c r="F3" s="59">
        <v>45415</v>
      </c>
      <c r="G3" s="59">
        <v>45416</v>
      </c>
      <c r="H3" s="59">
        <v>45417</v>
      </c>
    </row>
    <row r="4" spans="2:11" ht="20.100000000000001" customHeight="1">
      <c r="B4" s="59"/>
      <c r="C4" s="59"/>
      <c r="D4" s="59"/>
      <c r="E4" s="59"/>
      <c r="F4" s="59"/>
      <c r="G4" s="76" t="s">
        <v>5</v>
      </c>
      <c r="H4" s="59"/>
      <c r="J4" s="68"/>
      <c r="K4" t="s">
        <v>5</v>
      </c>
    </row>
    <row r="5" spans="2:11" ht="20.100000000000001" customHeight="1">
      <c r="B5" s="59"/>
      <c r="C5" s="59"/>
      <c r="D5" s="59"/>
      <c r="E5" s="59"/>
      <c r="F5" s="59"/>
      <c r="G5" s="78" t="s">
        <v>23</v>
      </c>
      <c r="H5" s="59"/>
    </row>
    <row r="6" spans="2:11" ht="20.100000000000001" customHeight="1">
      <c r="B6" s="59"/>
      <c r="C6" s="59"/>
      <c r="D6" s="59"/>
      <c r="E6" s="59"/>
      <c r="F6" s="59"/>
      <c r="G6" s="59"/>
      <c r="H6" s="59"/>
      <c r="J6" s="70"/>
      <c r="K6" t="s">
        <v>6</v>
      </c>
    </row>
    <row r="7" spans="2:11" ht="19.5" customHeight="1">
      <c r="B7" s="61">
        <f t="array" ref="B7:H7">JoursEtSemaines+DATE(AnnéeCalendrier,5,1)-WEEKDAY(DATE(AnnéeCalendrier,5,1),(DébutSemaine="Lundi")+1)+8</f>
        <v>45418</v>
      </c>
      <c r="C7" s="61">
        <v>45419</v>
      </c>
      <c r="D7" s="72">
        <v>45420</v>
      </c>
      <c r="E7" s="72">
        <v>45421</v>
      </c>
      <c r="F7" s="61">
        <v>45422</v>
      </c>
      <c r="G7" s="61">
        <v>45423</v>
      </c>
      <c r="H7" s="61">
        <v>45424</v>
      </c>
    </row>
    <row r="8" spans="2:11" ht="19.5" customHeight="1">
      <c r="B8" s="61"/>
      <c r="C8" s="61"/>
      <c r="D8" s="75" t="s">
        <v>27</v>
      </c>
      <c r="E8" s="61"/>
      <c r="F8" s="61"/>
      <c r="G8" s="76" t="s">
        <v>5</v>
      </c>
      <c r="H8" s="78" t="s">
        <v>24</v>
      </c>
      <c r="J8" s="69"/>
      <c r="K8" t="s">
        <v>7</v>
      </c>
    </row>
    <row r="9" spans="2:11" ht="20.100000000000001" customHeight="1">
      <c r="B9" s="61"/>
      <c r="C9" s="61"/>
      <c r="D9" s="61"/>
      <c r="E9" s="61"/>
      <c r="F9" s="61"/>
      <c r="G9" s="99" t="s">
        <v>34</v>
      </c>
      <c r="H9" s="61"/>
    </row>
    <row r="10" spans="2:11" ht="20.100000000000001" customHeight="1">
      <c r="B10" s="64"/>
      <c r="C10" s="64"/>
      <c r="D10" s="64"/>
      <c r="E10" s="64"/>
      <c r="F10" s="64"/>
      <c r="G10" s="99"/>
      <c r="H10" s="64"/>
      <c r="J10" s="71"/>
      <c r="K10" t="s">
        <v>8</v>
      </c>
    </row>
    <row r="11" spans="2:11" ht="19.5" customHeight="1">
      <c r="B11" s="59">
        <f t="array" ref="B11:H11">JoursEtSemaines+DATE(AnnéeCalendrier,5,1)-WEEKDAY(DATE(AnnéeCalendrier,5,1),(DébutSemaine="Lundi")+1)+15</f>
        <v>45425</v>
      </c>
      <c r="C11" s="59">
        <v>45426</v>
      </c>
      <c r="D11" s="59">
        <v>45427</v>
      </c>
      <c r="E11" s="59">
        <v>45428</v>
      </c>
      <c r="F11" s="59">
        <v>45429</v>
      </c>
      <c r="G11" s="59">
        <v>45430</v>
      </c>
      <c r="H11" s="59">
        <v>45431</v>
      </c>
    </row>
    <row r="12" spans="2:11" ht="20.100000000000001" customHeight="1">
      <c r="B12" s="59"/>
      <c r="C12" s="59"/>
      <c r="D12" s="59"/>
      <c r="E12" s="59"/>
      <c r="F12" s="59"/>
      <c r="G12" s="59"/>
      <c r="H12" s="59"/>
    </row>
    <row r="13" spans="2:11" ht="20.100000000000001" customHeight="1">
      <c r="B13" s="59"/>
      <c r="C13" s="59"/>
      <c r="D13" s="62"/>
      <c r="E13" s="62"/>
      <c r="F13" s="62"/>
      <c r="G13" s="62"/>
      <c r="H13" s="62"/>
    </row>
    <row r="14" spans="2:11" ht="20.100000000000001" customHeight="1">
      <c r="B14" s="62"/>
      <c r="C14" s="62"/>
      <c r="D14" s="62"/>
      <c r="E14" s="62"/>
      <c r="F14" s="62"/>
      <c r="G14" s="62"/>
      <c r="H14" s="62"/>
    </row>
    <row r="15" spans="2:11" ht="19.5" customHeight="1">
      <c r="B15" s="72">
        <f t="array" ref="B15:H15">JoursEtSemaines+DATE(AnnéeCalendrier,5,1)-WEEKDAY(DATE(AnnéeCalendrier,5,1),(DébutSemaine="Lundi")+1)+22</f>
        <v>45432</v>
      </c>
      <c r="C15" s="61">
        <v>45433</v>
      </c>
      <c r="D15" s="61">
        <v>45434</v>
      </c>
      <c r="E15" s="61">
        <v>45435</v>
      </c>
      <c r="F15" s="61">
        <v>45436</v>
      </c>
      <c r="G15" s="61">
        <v>45437</v>
      </c>
      <c r="H15" s="61">
        <v>45438</v>
      </c>
    </row>
    <row r="16" spans="2:11" ht="20.100000000000001" customHeight="1">
      <c r="B16" s="61"/>
      <c r="C16" s="61"/>
      <c r="D16" s="61"/>
      <c r="E16" s="61"/>
      <c r="F16" s="61"/>
      <c r="G16" s="92" t="s">
        <v>15</v>
      </c>
      <c r="H16" s="92"/>
    </row>
    <row r="17" spans="2:8" ht="20.100000000000001" customHeight="1">
      <c r="B17" s="61"/>
      <c r="C17" s="61"/>
      <c r="D17" s="61"/>
      <c r="E17" s="61"/>
      <c r="F17" s="61"/>
      <c r="G17" s="76" t="s">
        <v>5</v>
      </c>
      <c r="H17" s="61"/>
    </row>
    <row r="18" spans="2:8" ht="20.100000000000001" customHeight="1">
      <c r="B18" s="64"/>
      <c r="C18" s="64"/>
      <c r="D18" s="64"/>
      <c r="E18" s="64"/>
      <c r="F18" s="64"/>
      <c r="G18" s="64"/>
      <c r="H18" s="64"/>
    </row>
    <row r="19" spans="2:8" ht="19.5" customHeight="1">
      <c r="B19" s="59">
        <f t="array" ref="B19:H19">JoursEtSemaines+DATE(AnnéeCalendrier,5,1)-WEEKDAY(DATE(AnnéeCalendrier,5,1),(DébutSemaine="Lundi")+1)+29</f>
        <v>45439</v>
      </c>
      <c r="C19" s="59">
        <v>45440</v>
      </c>
      <c r="D19" s="59">
        <v>45441</v>
      </c>
      <c r="E19" s="59">
        <v>45442</v>
      </c>
      <c r="F19" s="59">
        <v>45443</v>
      </c>
      <c r="G19" s="59">
        <v>45444</v>
      </c>
      <c r="H19" s="59">
        <v>45445</v>
      </c>
    </row>
    <row r="20" spans="2:8" ht="20.100000000000001" customHeight="1">
      <c r="B20" s="59"/>
      <c r="C20" s="59"/>
      <c r="D20" s="59"/>
      <c r="E20" s="59"/>
      <c r="F20" s="59"/>
      <c r="G20" s="59"/>
      <c r="H20" s="59"/>
    </row>
    <row r="21" spans="2:8" ht="20.100000000000001" customHeight="1">
      <c r="B21" s="59"/>
      <c r="C21" s="59"/>
      <c r="D21" s="59"/>
      <c r="E21" s="59"/>
      <c r="F21" s="59"/>
      <c r="G21" s="59"/>
      <c r="H21" s="59"/>
    </row>
    <row r="22" spans="2:8" ht="20.100000000000001" customHeight="1">
      <c r="B22" s="62"/>
      <c r="C22" s="62"/>
      <c r="D22" s="62"/>
      <c r="E22" s="62"/>
      <c r="F22" s="62"/>
      <c r="G22" s="62"/>
      <c r="H22" s="62"/>
    </row>
    <row r="23" spans="2:8" ht="19.5" customHeight="1">
      <c r="B23" s="61">
        <f t="array" ref="B23:C23">JoursEtSemaines+DATE(AnnéeCalendrier,5,1)-WEEKDAY(DATE(AnnéeCalendrier,5,1),(DébutSemaine="Lundi")+1)+36</f>
        <v>45446</v>
      </c>
      <c r="C23" s="61">
        <v>45447</v>
      </c>
      <c r="D23" s="57" t="s">
        <v>0</v>
      </c>
      <c r="E23" s="94"/>
      <c r="F23" s="95"/>
      <c r="G23" s="95"/>
      <c r="H23" s="96"/>
    </row>
    <row r="24" spans="2:8" ht="57.95" customHeight="1">
      <c r="B24" s="64"/>
      <c r="C24" s="64"/>
      <c r="D24" s="58"/>
      <c r="E24" s="97"/>
      <c r="F24" s="97"/>
      <c r="G24" s="97"/>
      <c r="H24" s="98"/>
    </row>
  </sheetData>
  <mergeCells count="3">
    <mergeCell ref="E23:H24"/>
    <mergeCell ref="G16:H16"/>
    <mergeCell ref="G9:G10"/>
  </mergeCells>
  <conditionalFormatting sqref="B15">
    <cfRule type="expression" dxfId="41" priority="3">
      <formula>AND(DAY(B15)&gt;=1,DAY(B15)&lt;=15)</formula>
    </cfRule>
  </conditionalFormatting>
  <conditionalFormatting sqref="B3:C3 E3:G3 B4:F5 H4:H5 B6:H6">
    <cfRule type="expression" dxfId="40" priority="9">
      <formula>DAY(B3)&gt;8</formula>
    </cfRule>
  </conditionalFormatting>
  <conditionalFormatting sqref="B23:D23">
    <cfRule type="expression" dxfId="39" priority="7">
      <formula>AND(DAY(B23)&gt;=1,DAY(B23)&lt;=15)</formula>
    </cfRule>
  </conditionalFormatting>
  <conditionalFormatting sqref="B19:H21">
    <cfRule type="expression" dxfId="38" priority="10">
      <formula>AND(DAY(B19)&gt;=1,DAY(B19)&lt;=15)</formula>
    </cfRule>
  </conditionalFormatting>
  <conditionalFormatting sqref="D3">
    <cfRule type="expression" dxfId="37" priority="5">
      <formula>AND(DAY(D3)&gt;=1,DAY(D3)&lt;=15)</formula>
    </cfRule>
  </conditionalFormatting>
  <conditionalFormatting sqref="D7:E7">
    <cfRule type="expression" dxfId="36" priority="4">
      <formula>AND(DAY(D7)&gt;=1,DAY(D7)&lt;=15)</formula>
    </cfRule>
  </conditionalFormatting>
  <conditionalFormatting sqref="G5">
    <cfRule type="expression" dxfId="35" priority="2">
      <formula>DAY(G5)&gt;8</formula>
    </cfRule>
  </conditionalFormatting>
  <conditionalFormatting sqref="H8">
    <cfRule type="expression" dxfId="34" priority="1">
      <formula>DAY(H8)&gt;8</formula>
    </cfRule>
  </conditionalFormatting>
  <dataValidations count="8">
    <dataValidation allowBlank="1" showInputMessage="1" showErrorMessage="1" prompt="Jour de la semaine défini automatiquement." sqref="C2:H2" xr:uid="{00000000-0002-0000-04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4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B6" xr:uid="{00000000-0002-0000-04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400-000003000000}"/>
    <dataValidation allowBlank="1" showInputMessage="1" showErrorMessage="1" prompt="Calendrier du mois de mai" sqref="A1" xr:uid="{00000000-0002-0000-0400-000004000000}"/>
    <dataValidation allowBlank="1" showInputMessage="1" showErrorMessage="1" prompt="Entrez les Notes dans la cellule à droite" sqref="D23:D24" xr:uid="{00000000-0002-0000-0400-000005000000}"/>
    <dataValidation allowBlank="1" showInputMessage="1" showErrorMessage="1" prompt="Entrez les Notes dans cette cellule" sqref="E23:H24" xr:uid="{00000000-0002-0000-0400-000006000000}"/>
    <dataValidation allowBlank="1" showInputMessage="1" showErrorMessage="1" prompt="L’année figurant dans cette cellule est automatiquement mise à jour. Sélectionnez une autre année dans la cellule K3 de la feuille de calcul pour modifier l’année" sqref="C1" xr:uid="{00000000-0002-0000-04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59999389629810485"/>
    <pageSetUpPr fitToPage="1"/>
  </sheetPr>
  <dimension ref="B1:K24"/>
  <sheetViews>
    <sheetView showGridLines="0" zoomScale="90" zoomScaleNormal="90" workbookViewId="0">
      <selection activeCell="E17" sqref="E17"/>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15" t="str">
        <f>"Juin "&amp;AnnéeCalendrier</f>
        <v>Juin 2024</v>
      </c>
      <c r="C1" s="16"/>
      <c r="D1" s="16"/>
      <c r="E1" s="17"/>
      <c r="F1" s="17"/>
      <c r="G1" s="17"/>
      <c r="H1" s="18"/>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JoursEtSemaines+DATE(AnnéeCalendrier,6,1)-WEEKDAY(DATE(AnnéeCalendrier,6,1),(DébutSemaine="Lundi")+1)+1</f>
        <v>45439</v>
      </c>
      <c r="C3" s="59">
        <v>45440</v>
      </c>
      <c r="D3" s="59">
        <v>45441</v>
      </c>
      <c r="E3" s="59">
        <v>45442</v>
      </c>
      <c r="F3" s="59">
        <v>45443</v>
      </c>
      <c r="G3" s="59">
        <v>45444</v>
      </c>
      <c r="H3" s="59">
        <v>45445</v>
      </c>
    </row>
    <row r="4" spans="2:11" ht="20.100000000000001" customHeight="1">
      <c r="B4" s="62"/>
      <c r="C4" s="62"/>
      <c r="D4" s="62"/>
      <c r="E4" s="62"/>
      <c r="F4" s="62"/>
      <c r="G4" s="83" t="s">
        <v>28</v>
      </c>
      <c r="H4" s="62"/>
      <c r="J4" s="68"/>
      <c r="K4" t="s">
        <v>5</v>
      </c>
    </row>
    <row r="5" spans="2:11" ht="20.100000000000001" customHeight="1">
      <c r="B5" s="62"/>
      <c r="C5" s="62"/>
      <c r="D5" s="62"/>
      <c r="E5" s="62"/>
      <c r="F5" s="62"/>
      <c r="H5" s="62"/>
    </row>
    <row r="6" spans="2:11" ht="20.100000000000001" customHeight="1">
      <c r="B6" s="62"/>
      <c r="C6" s="62"/>
      <c r="D6" s="62"/>
      <c r="E6" s="62"/>
      <c r="F6" s="62"/>
      <c r="H6" s="62"/>
      <c r="J6" s="70"/>
      <c r="K6" t="s">
        <v>6</v>
      </c>
    </row>
    <row r="7" spans="2:11" ht="19.5" customHeight="1">
      <c r="B7" s="61">
        <f t="array" ref="B7:H7">JoursEtSemaines+DATE(AnnéeCalendrier,6,1)-WEEKDAY(DATE(AnnéeCalendrier,6,1),(DébutSemaine="Lundi")+1)+8</f>
        <v>45446</v>
      </c>
      <c r="C7" s="61">
        <v>45447</v>
      </c>
      <c r="D7" s="61">
        <v>45448</v>
      </c>
      <c r="E7" s="61">
        <v>45449</v>
      </c>
      <c r="F7" s="61">
        <v>45450</v>
      </c>
      <c r="G7" s="61">
        <v>45451</v>
      </c>
      <c r="H7" s="61">
        <v>45452</v>
      </c>
    </row>
    <row r="8" spans="2:11" ht="20.100000000000001" customHeight="1">
      <c r="B8" s="64"/>
      <c r="C8" s="64"/>
      <c r="D8" s="64"/>
      <c r="E8" s="64"/>
      <c r="F8" s="64"/>
      <c r="G8" s="82" t="s">
        <v>5</v>
      </c>
      <c r="H8" s="64"/>
      <c r="J8" s="69"/>
      <c r="K8" t="s">
        <v>7</v>
      </c>
    </row>
    <row r="9" spans="2:11" ht="20.100000000000001" customHeight="1">
      <c r="B9" s="64"/>
      <c r="C9" s="64"/>
      <c r="D9" s="64"/>
      <c r="E9" s="64"/>
      <c r="F9" s="64"/>
      <c r="G9" s="99" t="s">
        <v>34</v>
      </c>
      <c r="H9" s="64"/>
    </row>
    <row r="10" spans="2:11" ht="20.100000000000001" customHeight="1">
      <c r="B10" s="64"/>
      <c r="C10" s="64"/>
      <c r="D10" s="64"/>
      <c r="E10" s="64"/>
      <c r="F10" s="64"/>
      <c r="G10" s="99"/>
      <c r="H10" s="64"/>
      <c r="J10" s="71"/>
      <c r="K10" t="s">
        <v>8</v>
      </c>
    </row>
    <row r="11" spans="2:11" ht="19.5" customHeight="1">
      <c r="B11" s="59">
        <f t="array" ref="B11:H11">JoursEtSemaines+DATE(AnnéeCalendrier,6,1)-WEEKDAY(DATE(AnnéeCalendrier,6,1),(DébutSemaine="Lundi")+1)+15</f>
        <v>45453</v>
      </c>
      <c r="C11" s="59">
        <v>45454</v>
      </c>
      <c r="D11" s="59">
        <v>45455</v>
      </c>
      <c r="E11" s="59">
        <v>45456</v>
      </c>
      <c r="F11" s="59">
        <v>45457</v>
      </c>
      <c r="G11" s="59">
        <v>45458</v>
      </c>
      <c r="H11" s="59">
        <v>45459</v>
      </c>
    </row>
    <row r="12" spans="2:11" ht="20.100000000000001" customHeight="1">
      <c r="B12" s="62"/>
      <c r="C12" s="62"/>
      <c r="D12" s="62"/>
      <c r="E12" s="62"/>
      <c r="F12" s="62"/>
      <c r="G12" s="79" t="s">
        <v>21</v>
      </c>
      <c r="H12" s="79" t="s">
        <v>22</v>
      </c>
    </row>
    <row r="13" spans="2:11" ht="20.100000000000001" customHeight="1">
      <c r="B13" s="62"/>
      <c r="C13" s="62"/>
      <c r="D13" s="62"/>
      <c r="E13" s="62"/>
      <c r="F13" s="62"/>
      <c r="G13" s="62"/>
      <c r="H13" s="62"/>
    </row>
    <row r="14" spans="2:11" ht="20.100000000000001" customHeight="1">
      <c r="B14" s="62"/>
      <c r="C14" s="62"/>
      <c r="D14" s="62"/>
      <c r="E14" s="62"/>
      <c r="F14" s="62"/>
      <c r="G14" s="62"/>
      <c r="H14" s="62"/>
    </row>
    <row r="15" spans="2:11" ht="19.5" customHeight="1">
      <c r="B15" s="61">
        <f t="array" ref="B15:H15">JoursEtSemaines+DATE(AnnéeCalendrier,6,1)-WEEKDAY(DATE(AnnéeCalendrier,6,1),(DébutSemaine="Lundi")+1)+22</f>
        <v>45460</v>
      </c>
      <c r="C15" s="61">
        <v>45461</v>
      </c>
      <c r="D15" s="61">
        <v>45462</v>
      </c>
      <c r="E15" s="61">
        <v>45463</v>
      </c>
      <c r="F15" s="61">
        <v>45464</v>
      </c>
      <c r="G15" s="61">
        <v>45465</v>
      </c>
      <c r="H15" s="61">
        <v>45466</v>
      </c>
    </row>
    <row r="16" spans="2:11" ht="20.100000000000001" customHeight="1">
      <c r="B16" s="64"/>
      <c r="C16" s="64"/>
      <c r="D16" s="64"/>
      <c r="E16" s="64"/>
      <c r="F16" s="64"/>
      <c r="G16" s="92" t="s">
        <v>16</v>
      </c>
      <c r="H16" s="92"/>
    </row>
    <row r="17" spans="2:8" ht="20.100000000000001" customHeight="1">
      <c r="B17" s="64"/>
      <c r="C17" s="64"/>
      <c r="D17" s="64"/>
      <c r="E17" s="64"/>
      <c r="F17" s="64"/>
      <c r="G17" s="82" t="s">
        <v>5</v>
      </c>
      <c r="H17" s="80" t="s">
        <v>30</v>
      </c>
    </row>
    <row r="18" spans="2:8" ht="20.100000000000001" customHeight="1">
      <c r="B18" s="64"/>
      <c r="C18" s="64"/>
      <c r="D18" s="64"/>
      <c r="E18" s="64"/>
      <c r="F18" s="64"/>
      <c r="G18" s="64"/>
      <c r="H18" s="64"/>
    </row>
    <row r="19" spans="2:8" ht="19.5" customHeight="1">
      <c r="B19" s="59">
        <f t="array" ref="B19:H19">JoursEtSemaines+DATE(AnnéeCalendrier,6,1)-WEEKDAY(DATE(AnnéeCalendrier,6,1),(DébutSemaine="Lundi")+1)+29</f>
        <v>45467</v>
      </c>
      <c r="C19" s="59">
        <v>45468</v>
      </c>
      <c r="D19" s="59">
        <v>45469</v>
      </c>
      <c r="E19" s="59">
        <v>45470</v>
      </c>
      <c r="F19" s="59">
        <v>45471</v>
      </c>
      <c r="G19" s="59">
        <v>45472</v>
      </c>
      <c r="H19" s="59">
        <v>45473</v>
      </c>
    </row>
    <row r="20" spans="2:8" ht="20.100000000000001" customHeight="1">
      <c r="B20" s="62"/>
      <c r="C20" s="62"/>
      <c r="D20" s="62"/>
      <c r="E20" s="62"/>
      <c r="F20" s="62"/>
      <c r="G20" s="83" t="s">
        <v>29</v>
      </c>
      <c r="H20" s="62"/>
    </row>
    <row r="21" spans="2:8" ht="20.100000000000001" customHeight="1">
      <c r="B21" s="62"/>
      <c r="C21" s="62"/>
      <c r="D21" s="62"/>
      <c r="E21" s="62"/>
      <c r="F21" s="62"/>
      <c r="G21" s="62"/>
      <c r="H21" s="62"/>
    </row>
    <row r="22" spans="2:8" ht="20.100000000000001" customHeight="1">
      <c r="B22" s="62"/>
      <c r="C22" s="62"/>
      <c r="D22" s="62"/>
      <c r="E22" s="62"/>
      <c r="F22" s="62"/>
      <c r="G22" s="62"/>
      <c r="H22" s="62"/>
    </row>
    <row r="23" spans="2:8" ht="19.5" customHeight="1">
      <c r="B23" s="61">
        <f t="array" ref="B23:C23">JoursEtSemaines+DATE(AnnéeCalendrier,6,1)-WEEKDAY(DATE(AnnéeCalendrier,6,1),(DébutSemaine="Lundi")+1)+36</f>
        <v>45474</v>
      </c>
      <c r="C23" s="61">
        <v>45475</v>
      </c>
      <c r="D23" s="57" t="s">
        <v>0</v>
      </c>
      <c r="E23" s="87"/>
      <c r="F23" s="87"/>
      <c r="G23" s="87"/>
      <c r="H23" s="88"/>
    </row>
    <row r="24" spans="2:8" ht="57.95" customHeight="1">
      <c r="B24" s="64"/>
      <c r="C24" s="64"/>
      <c r="D24" s="58"/>
      <c r="E24" s="89"/>
      <c r="F24" s="89"/>
      <c r="G24" s="89"/>
      <c r="H24" s="90"/>
    </row>
  </sheetData>
  <mergeCells count="3">
    <mergeCell ref="E23:H24"/>
    <mergeCell ref="G16:H16"/>
    <mergeCell ref="G9:G10"/>
  </mergeCells>
  <phoneticPr fontId="34" type="noConversion"/>
  <conditionalFormatting sqref="B23:D23">
    <cfRule type="expression" dxfId="33" priority="2">
      <formula>AND(DAY(B23)&gt;=1,DAY(B23)&lt;=15)</formula>
    </cfRule>
  </conditionalFormatting>
  <conditionalFormatting sqref="B3:G3">
    <cfRule type="expression" dxfId="32" priority="4">
      <formula>DAY(B3)&gt;8</formula>
    </cfRule>
  </conditionalFormatting>
  <conditionalFormatting sqref="B19:H19">
    <cfRule type="expression" dxfId="31" priority="5">
      <formula>AND(DAY(B19)&gt;=1,DAY(B19)&lt;=15)</formula>
    </cfRule>
  </conditionalFormatting>
  <conditionalFormatting sqref="H17">
    <cfRule type="expression" dxfId="30" priority="1">
      <formula>DAY(H17)&gt;8</formula>
    </cfRule>
  </conditionalFormatting>
  <dataValidations disablePrompts="1" count="9">
    <dataValidation allowBlank="1" showInputMessage="1" showErrorMessage="1" prompt="Jour de la semaine défini automatiquement." sqref="C2:H2" xr:uid="{00000000-0002-0000-05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5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5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500-000003000000}"/>
    <dataValidation allowBlank="1" showInputMessage="1" showErrorMessage="1" prompt="Calendrier du mois de juin" sqref="A1" xr:uid="{00000000-0002-0000-0500-000004000000}"/>
    <dataValidation allowBlank="1" showInputMessage="1" showErrorMessage="1" prompt="Entrez les Notes dans la cellule à droite" sqref="D23:D24" xr:uid="{00000000-0002-0000-0500-000005000000}"/>
    <dataValidation allowBlank="1" showInputMessage="1" showErrorMessage="1" prompt="Entrez les Notes dans cette cellule" sqref="E23:H24" xr:uid="{00000000-0002-0000-0500-000006000000}"/>
    <dataValidation allowBlank="1" showInputMessage="1" showErrorMessage="1" prompt="Cette ligne ainsi que les lignes 6, 8, 10, 12 et 14 sont des cellules destinées à la saisie de notes quotidiennes en rapport avec le jour civil figurant dans la cellule située au-dessus" sqref="B4:B6" xr:uid="{00000000-0002-0000-0500-000007000000}"/>
    <dataValidation allowBlank="1" showInputMessage="1" showErrorMessage="1" prompt="L’année figurant dans cette cellule est automatiquement mise à jour. Sélectionnez une autre année dans la cellule K3 de la feuille de calcul pour modifier l’année" sqref="C1" xr:uid="{00000000-0002-0000-05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pageSetUpPr fitToPage="1"/>
  </sheetPr>
  <dimension ref="B1:K20"/>
  <sheetViews>
    <sheetView showGridLines="0" zoomScale="90" zoomScaleNormal="90" workbookViewId="0">
      <selection activeCell="H10" sqref="F10:H10"/>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33" t="str">
        <f>"Juillet "&amp;AnnéeCalendrier</f>
        <v>Juillet 2024</v>
      </c>
      <c r="C1" s="34"/>
      <c r="D1" s="34"/>
      <c r="E1" s="35"/>
      <c r="F1" s="35"/>
      <c r="G1" s="35"/>
      <c r="H1" s="36"/>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JoursEtSemaines+DATE(AnnéeCalendrier,7,1)-WEEKDAY(DATE(AnnéeCalendrier,7,1),(DébutSemaine="Lundi")+1)+1</f>
        <v>45474</v>
      </c>
      <c r="C3" s="59">
        <v>45475</v>
      </c>
      <c r="D3" s="59">
        <v>45476</v>
      </c>
      <c r="E3" s="59">
        <v>45477</v>
      </c>
      <c r="F3" s="59">
        <v>45478</v>
      </c>
      <c r="G3" s="72">
        <v>45479</v>
      </c>
      <c r="H3" s="72">
        <v>45480</v>
      </c>
    </row>
    <row r="4" spans="2:11" ht="19.5" customHeight="1">
      <c r="B4" s="59"/>
      <c r="C4" s="59"/>
      <c r="D4" s="59"/>
      <c r="E4" s="59"/>
      <c r="F4" s="59"/>
      <c r="G4" s="81" t="s">
        <v>19</v>
      </c>
      <c r="H4" s="81" t="s">
        <v>19</v>
      </c>
      <c r="J4" s="68"/>
      <c r="K4" t="s">
        <v>5</v>
      </c>
    </row>
    <row r="5" spans="2:11" ht="19.5" customHeight="1">
      <c r="B5" s="59"/>
      <c r="C5" s="59"/>
      <c r="D5" s="59"/>
      <c r="E5" s="59"/>
      <c r="F5" s="59"/>
      <c r="G5" s="59"/>
      <c r="H5" s="80" t="s">
        <v>25</v>
      </c>
    </row>
    <row r="6" spans="2:11" ht="19.5" customHeight="1">
      <c r="B6" s="62"/>
      <c r="C6" s="62"/>
      <c r="D6" s="62"/>
      <c r="E6" s="62"/>
      <c r="F6" s="62"/>
      <c r="G6" s="62"/>
      <c r="H6" s="62"/>
      <c r="J6" s="70"/>
      <c r="K6" t="s">
        <v>6</v>
      </c>
    </row>
    <row r="7" spans="2:11" ht="19.5" customHeight="1">
      <c r="B7" s="72">
        <f t="array" ref="B7:H7">JoursEtSemaines+DATE(AnnéeCalendrier,7,1)-WEEKDAY(DATE(AnnéeCalendrier,7,1),(DébutSemaine="Lundi")+1)+8</f>
        <v>45481</v>
      </c>
      <c r="C7" s="72">
        <v>45482</v>
      </c>
      <c r="D7" s="72">
        <v>45483</v>
      </c>
      <c r="E7" s="72">
        <v>45484</v>
      </c>
      <c r="F7" s="72">
        <v>45485</v>
      </c>
      <c r="G7" s="72">
        <v>45486</v>
      </c>
      <c r="H7" s="72">
        <v>45487</v>
      </c>
    </row>
    <row r="8" spans="2:11" ht="19.5" customHeight="1">
      <c r="B8" s="81" t="s">
        <v>19</v>
      </c>
      <c r="C8" s="64"/>
      <c r="D8" s="64"/>
      <c r="E8" s="100" t="s">
        <v>9</v>
      </c>
      <c r="F8" s="100"/>
      <c r="G8" s="100"/>
      <c r="H8" s="100"/>
      <c r="J8" s="69"/>
      <c r="K8" t="s">
        <v>7</v>
      </c>
    </row>
    <row r="9" spans="2:11" ht="19.5" customHeight="1">
      <c r="B9" s="64"/>
      <c r="C9" s="64"/>
      <c r="D9" s="64"/>
      <c r="E9" s="64"/>
      <c r="F9" s="100" t="s">
        <v>10</v>
      </c>
      <c r="G9" s="100"/>
      <c r="H9" s="100"/>
    </row>
    <row r="10" spans="2:11" ht="19.5" customHeight="1">
      <c r="B10" s="64"/>
      <c r="C10" s="64"/>
      <c r="D10" s="64"/>
      <c r="E10" s="64"/>
      <c r="F10" s="64"/>
      <c r="G10" s="64"/>
      <c r="H10" s="64"/>
      <c r="J10" s="71"/>
      <c r="K10" t="s">
        <v>8</v>
      </c>
    </row>
    <row r="11" spans="2:11" ht="19.5" customHeight="1">
      <c r="B11" s="72">
        <f t="array" ref="B11:H11">JoursEtSemaines+DATE(AnnéeCalendrier,7,1)-WEEKDAY(DATE(AnnéeCalendrier,7,1),(DébutSemaine="Lundi")+1)+15</f>
        <v>45488</v>
      </c>
      <c r="C11" s="72">
        <v>45489</v>
      </c>
      <c r="D11" s="72">
        <v>45490</v>
      </c>
      <c r="E11" s="72">
        <v>45491</v>
      </c>
      <c r="F11" s="72">
        <v>45492</v>
      </c>
      <c r="G11" s="72">
        <v>45493</v>
      </c>
      <c r="H11" s="72">
        <v>45494</v>
      </c>
    </row>
    <row r="12" spans="2:11" ht="20.100000000000001" customHeight="1">
      <c r="B12" s="62"/>
      <c r="C12" s="62"/>
      <c r="D12" s="62"/>
      <c r="E12" s="62"/>
      <c r="F12" s="62"/>
      <c r="G12" s="62"/>
      <c r="H12" s="62"/>
    </row>
    <row r="13" spans="2:11" ht="20.100000000000001" customHeight="1">
      <c r="B13" s="62"/>
      <c r="C13" s="62"/>
      <c r="D13" s="62"/>
      <c r="E13" s="62"/>
      <c r="F13" s="62"/>
      <c r="G13" s="62"/>
      <c r="H13" s="62"/>
    </row>
    <row r="14" spans="2:11" ht="20.100000000000001" customHeight="1">
      <c r="B14" s="62"/>
      <c r="C14" s="62"/>
      <c r="D14" s="62"/>
      <c r="E14" s="62"/>
      <c r="F14" s="62"/>
      <c r="G14" s="62"/>
      <c r="H14" s="62"/>
    </row>
    <row r="15" spans="2:11" ht="19.5" customHeight="1">
      <c r="B15" s="72">
        <f t="array" ref="B15:H15">JoursEtSemaines+DATE(AnnéeCalendrier,7,1)-WEEKDAY(DATE(AnnéeCalendrier,7,1),(DébutSemaine="Lundi")+1)+22</f>
        <v>45495</v>
      </c>
      <c r="C15" s="72">
        <v>45496</v>
      </c>
      <c r="D15" s="72">
        <v>45497</v>
      </c>
      <c r="E15" s="72">
        <v>45498</v>
      </c>
      <c r="F15" s="72">
        <v>45499</v>
      </c>
      <c r="G15" s="72">
        <v>45500</v>
      </c>
      <c r="H15" s="72">
        <v>45501</v>
      </c>
    </row>
    <row r="16" spans="2:11" ht="57.95" customHeight="1">
      <c r="B16" s="64"/>
      <c r="C16" s="64"/>
      <c r="D16" s="64"/>
      <c r="E16" s="64"/>
      <c r="F16" s="64"/>
      <c r="G16" s="101" t="s">
        <v>12</v>
      </c>
      <c r="H16" s="101"/>
    </row>
    <row r="17" spans="2:8" ht="19.5" customHeight="1">
      <c r="B17" s="72">
        <f t="array" ref="B17:H17">JoursEtSemaines+DATE(AnnéeCalendrier,7,1)-WEEKDAY(DATE(AnnéeCalendrier,7,1),(DébutSemaine="Lundi")+1)+29</f>
        <v>45502</v>
      </c>
      <c r="C17" s="72">
        <v>45503</v>
      </c>
      <c r="D17" s="72">
        <v>45504</v>
      </c>
      <c r="E17" s="72">
        <v>45505</v>
      </c>
      <c r="F17" s="72">
        <v>45506</v>
      </c>
      <c r="G17" s="72">
        <v>45507</v>
      </c>
      <c r="H17" s="72">
        <v>45508</v>
      </c>
    </row>
    <row r="18" spans="2:8" ht="57.95" customHeight="1">
      <c r="B18" s="62"/>
      <c r="C18" s="62"/>
      <c r="D18" s="62"/>
      <c r="E18" s="62"/>
      <c r="F18" s="62"/>
      <c r="G18" s="62"/>
      <c r="H18" s="62"/>
    </row>
    <row r="19" spans="2:8" ht="19.5" customHeight="1">
      <c r="B19" s="72">
        <f t="array" ref="B19:C19">JoursEtSemaines+DATE(AnnéeCalendrier,7,1)-WEEKDAY(DATE(AnnéeCalendrier,7,1),(DébutSemaine="Lundi")+1)+36</f>
        <v>45509</v>
      </c>
      <c r="C19" s="72">
        <v>45510</v>
      </c>
      <c r="D19" s="57" t="s">
        <v>0</v>
      </c>
      <c r="E19" s="87"/>
      <c r="F19" s="87"/>
      <c r="G19" s="87"/>
      <c r="H19" s="88"/>
    </row>
    <row r="20" spans="2:8" ht="57.95" customHeight="1">
      <c r="B20" s="64"/>
      <c r="C20" s="64"/>
      <c r="D20" s="58"/>
      <c r="E20" s="89"/>
      <c r="F20" s="89"/>
      <c r="G20" s="89"/>
      <c r="H20" s="90"/>
    </row>
  </sheetData>
  <dataConsolidate/>
  <mergeCells count="4">
    <mergeCell ref="E19:H20"/>
    <mergeCell ref="E8:H8"/>
    <mergeCell ref="F9:H9"/>
    <mergeCell ref="G16:H16"/>
  </mergeCells>
  <conditionalFormatting sqref="B8">
    <cfRule type="expression" dxfId="29" priority="2">
      <formula>DAY(B8)&gt;8</formula>
    </cfRule>
  </conditionalFormatting>
  <conditionalFormatting sqref="B19:D19">
    <cfRule type="expression" dxfId="28" priority="3">
      <formula>AND(DAY(B19)&gt;=1,DAY(B19)&lt;=15)</formula>
    </cfRule>
  </conditionalFormatting>
  <conditionalFormatting sqref="B3:F3">
    <cfRule type="expression" dxfId="27" priority="13">
      <formula>DAY(B3)&gt;8</formula>
    </cfRule>
  </conditionalFormatting>
  <conditionalFormatting sqref="B4:H5">
    <cfRule type="expression" dxfId="26" priority="1">
      <formula>DAY(B4)&gt;8</formula>
    </cfRule>
  </conditionalFormatting>
  <conditionalFormatting sqref="B7:H7">
    <cfRule type="expression" dxfId="25" priority="7">
      <formula>AND(DAY(B7)&gt;=1,DAY(B7)&lt;=15)</formula>
    </cfRule>
  </conditionalFormatting>
  <conditionalFormatting sqref="B11:H11">
    <cfRule type="expression" dxfId="24" priority="6">
      <formula>AND(DAY(B11)&gt;=1,DAY(B11)&lt;=15)</formula>
    </cfRule>
  </conditionalFormatting>
  <conditionalFormatting sqref="B15:H15">
    <cfRule type="expression" dxfId="23" priority="5">
      <formula>AND(DAY(B15)&gt;=1,DAY(B15)&lt;=15)</formula>
    </cfRule>
  </conditionalFormatting>
  <conditionalFormatting sqref="B17:H17">
    <cfRule type="expression" dxfId="22" priority="4">
      <formula>AND(DAY(B17)&gt;=1,DAY(B17)&lt;=15)</formula>
    </cfRule>
  </conditionalFormatting>
  <conditionalFormatting sqref="G3:H3">
    <cfRule type="expression" dxfId="21" priority="8">
      <formula>AND(DAY(G3)&gt;=1,DAY(G3)&lt;=15)</formula>
    </cfRule>
  </conditionalFormatting>
  <dataValidations disablePrompts="1" count="9">
    <dataValidation allowBlank="1" showInputMessage="1" showErrorMessage="1" prompt="Jour de la semaine défini automatiquement." sqref="C2:H2" xr:uid="{00000000-0002-0000-06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6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B5" xr:uid="{00000000-0002-0000-06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600-000003000000}"/>
    <dataValidation allowBlank="1" showInputMessage="1" showErrorMessage="1" prompt="L’année figurant dans cette cellule est automatiquement mise à jour. Sélectionnez une autre année dans la cellule K3 de la feuille de calcul pour modifier l’année" sqref="C1" xr:uid="{00000000-0002-0000-0600-000004000000}"/>
    <dataValidation allowBlank="1" showInputMessage="1" showErrorMessage="1" prompt="Calendrier du mois de juillet" sqref="A1" xr:uid="{00000000-0002-0000-0600-000005000000}"/>
    <dataValidation allowBlank="1" showInputMessage="1" showErrorMessage="1" prompt="Entrez les Notes dans la cellule à droite" sqref="D19:D20" xr:uid="{00000000-0002-0000-0600-000006000000}"/>
    <dataValidation allowBlank="1" showInputMessage="1" showErrorMessage="1" prompt="Entrez les Notes dans cette cellule" sqref="E19:H20" xr:uid="{00000000-0002-0000-0600-000007000000}"/>
    <dataValidation allowBlank="1" showInputMessage="1" showErrorMessage="1" prompt="Cette ligne ainsi que les lignes 6, 8, 10, 12 et 14 sont des cellules destinées à la saisie de notes quotidiennes en rapport avec le jour civil figurant dans la cellule située au-dessus" sqref="B6" xr:uid="{00000000-0002-0000-06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pageSetUpPr fitToPage="1"/>
  </sheetPr>
  <dimension ref="A1:K14"/>
  <sheetViews>
    <sheetView showGridLines="0" zoomScale="90" zoomScaleNormal="90" workbookViewId="0">
      <selection activeCell="E12" sqref="E12"/>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1:11" ht="59.25" customHeight="1">
      <c r="B1" s="37" t="str">
        <f>"Août "&amp;AnnéeCalendrier</f>
        <v>Août 2024</v>
      </c>
      <c r="C1" s="38"/>
      <c r="D1" s="38"/>
      <c r="E1" s="39"/>
      <c r="F1" s="39"/>
      <c r="G1" s="39"/>
      <c r="H1" s="40"/>
    </row>
    <row r="2" spans="1: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1:11" ht="19.5" customHeight="1">
      <c r="B3" s="72">
        <f t="array" ref="B3:H3">JoursEtSemaines+DATE(AnnéeCalendrier,8,1)-WEEKDAY(DATE(AnnéeCalendrier,8,1),(DébutSemaine="Lundi")+1)+1</f>
        <v>45502</v>
      </c>
      <c r="C3" s="72">
        <v>45503</v>
      </c>
      <c r="D3" s="72">
        <v>45504</v>
      </c>
      <c r="E3" s="72">
        <v>45505</v>
      </c>
      <c r="F3" s="72">
        <v>45506</v>
      </c>
      <c r="G3" s="72">
        <v>45507</v>
      </c>
      <c r="H3" s="72">
        <v>45508</v>
      </c>
    </row>
    <row r="4" spans="1:11" ht="57.95" customHeight="1">
      <c r="B4" s="62"/>
      <c r="C4" s="62"/>
      <c r="D4" s="62"/>
      <c r="E4" s="62"/>
      <c r="F4" s="62"/>
      <c r="G4" s="62"/>
      <c r="H4" s="62"/>
      <c r="J4" s="68"/>
      <c r="K4" t="s">
        <v>5</v>
      </c>
    </row>
    <row r="5" spans="1:11" ht="19.5" customHeight="1">
      <c r="B5" s="72">
        <f t="array" ref="B5:H5">JoursEtSemaines+DATE(AnnéeCalendrier,8,1)-WEEKDAY(DATE(AnnéeCalendrier,8,1),(DébutSemaine="Lundi")+1)+8</f>
        <v>45509</v>
      </c>
      <c r="C5" s="72">
        <v>45510</v>
      </c>
      <c r="D5" s="72">
        <v>45511</v>
      </c>
      <c r="E5" s="72">
        <v>45512</v>
      </c>
      <c r="F5" s="72">
        <v>45513</v>
      </c>
      <c r="G5" s="72">
        <v>45514</v>
      </c>
      <c r="H5" s="72">
        <v>45515</v>
      </c>
    </row>
    <row r="6" spans="1:11" ht="57.95" customHeight="1">
      <c r="B6" s="64"/>
      <c r="C6" s="64"/>
      <c r="D6" s="64"/>
      <c r="E6" s="64"/>
      <c r="F6" s="64"/>
      <c r="G6" s="64"/>
      <c r="H6" s="64"/>
      <c r="J6" s="70"/>
      <c r="K6" t="s">
        <v>6</v>
      </c>
    </row>
    <row r="7" spans="1:11" ht="19.5" customHeight="1">
      <c r="B7" s="72">
        <f t="array" ref="B7:H7">JoursEtSemaines+DATE(AnnéeCalendrier,8,1)-WEEKDAY(DATE(AnnéeCalendrier,8,1),(DébutSemaine="Lundi")+1)+15</f>
        <v>45516</v>
      </c>
      <c r="C7" s="72">
        <v>45517</v>
      </c>
      <c r="D7" s="72">
        <v>45518</v>
      </c>
      <c r="E7" s="72">
        <v>45519</v>
      </c>
      <c r="F7" s="72">
        <v>45520</v>
      </c>
      <c r="G7" s="72">
        <v>45521</v>
      </c>
      <c r="H7" s="72">
        <v>45522</v>
      </c>
    </row>
    <row r="8" spans="1:11" ht="57.95" customHeight="1">
      <c r="B8" s="62"/>
      <c r="C8" s="62"/>
      <c r="D8" s="62"/>
      <c r="E8" s="62"/>
      <c r="F8" s="62"/>
      <c r="G8" s="62"/>
      <c r="H8" s="62"/>
      <c r="J8" s="69"/>
      <c r="K8" t="s">
        <v>7</v>
      </c>
    </row>
    <row r="9" spans="1:11" ht="19.5" customHeight="1">
      <c r="B9" s="72">
        <f t="array" ref="B9:H9">JoursEtSemaines+DATE(AnnéeCalendrier,8,1)-WEEKDAY(DATE(AnnéeCalendrier,8,1),(DébutSemaine="Lundi")+1)+22</f>
        <v>45523</v>
      </c>
      <c r="C9" s="72">
        <v>45524</v>
      </c>
      <c r="D9" s="72">
        <v>45525</v>
      </c>
      <c r="E9" s="72">
        <v>45526</v>
      </c>
      <c r="F9" s="72">
        <v>45527</v>
      </c>
      <c r="G9" s="72">
        <v>45528</v>
      </c>
      <c r="H9" s="72">
        <v>45529</v>
      </c>
    </row>
    <row r="10" spans="1:11" ht="57.95" customHeight="1">
      <c r="B10" s="64"/>
      <c r="C10" s="64"/>
      <c r="D10" s="64"/>
      <c r="E10" s="64"/>
      <c r="F10" s="77" t="s">
        <v>20</v>
      </c>
      <c r="G10" s="77" t="s">
        <v>20</v>
      </c>
      <c r="H10" s="77" t="s">
        <v>20</v>
      </c>
      <c r="J10" s="71"/>
      <c r="K10" t="s">
        <v>8</v>
      </c>
    </row>
    <row r="11" spans="1:11" ht="19.5" customHeight="1">
      <c r="B11" s="72">
        <f t="array" ref="B11:H11">JoursEtSemaines+DATE(AnnéeCalendrier,8,1)-WEEKDAY(DATE(AnnéeCalendrier,8,1),(DébutSemaine="Lundi")+1)+29</f>
        <v>45530</v>
      </c>
      <c r="C11" s="72">
        <v>45531</v>
      </c>
      <c r="D11" s="72">
        <v>45532</v>
      </c>
      <c r="E11" s="72">
        <v>45533</v>
      </c>
      <c r="F11" s="72">
        <v>45534</v>
      </c>
      <c r="G11" s="72">
        <v>45535</v>
      </c>
      <c r="H11" s="72">
        <v>45536</v>
      </c>
    </row>
    <row r="12" spans="1:11" ht="57.95" customHeight="1">
      <c r="A12" s="62"/>
      <c r="B12" s="62"/>
      <c r="C12" s="62"/>
      <c r="D12" s="62"/>
      <c r="E12" s="84" t="s">
        <v>31</v>
      </c>
      <c r="F12" s="62"/>
      <c r="G12" s="62"/>
      <c r="H12" s="62"/>
    </row>
    <row r="13" spans="1:11" ht="19.5" customHeight="1">
      <c r="B13" s="59">
        <f t="array" ref="B13:C13">JoursEtSemaines+DATE(AnnéeCalendrier,8,1)-WEEKDAY(DATE(AnnéeCalendrier,8,1),(DébutSemaine="Lundi")+1)+36</f>
        <v>45537</v>
      </c>
      <c r="C13" s="59">
        <v>45538</v>
      </c>
      <c r="D13" s="57" t="s">
        <v>0</v>
      </c>
      <c r="E13" s="87"/>
      <c r="F13" s="87"/>
      <c r="G13" s="87"/>
      <c r="H13" s="88"/>
    </row>
    <row r="14" spans="1:11" ht="57.95" customHeight="1">
      <c r="B14" s="64"/>
      <c r="C14" s="64"/>
      <c r="D14" s="58"/>
      <c r="E14" s="89"/>
      <c r="F14" s="89"/>
      <c r="G14" s="89"/>
      <c r="H14" s="90"/>
    </row>
  </sheetData>
  <mergeCells count="1">
    <mergeCell ref="E13:H14"/>
  </mergeCells>
  <conditionalFormatting sqref="B13:C13">
    <cfRule type="expression" dxfId="20" priority="10">
      <formula>DAY(B13)&gt;8</formula>
    </cfRule>
  </conditionalFormatting>
  <conditionalFormatting sqref="B3:H3">
    <cfRule type="expression" dxfId="19" priority="5">
      <formula>AND(DAY(B3)&gt;=1,DAY(B3)&lt;=15)</formula>
    </cfRule>
  </conditionalFormatting>
  <conditionalFormatting sqref="B5:H5">
    <cfRule type="expression" dxfId="18" priority="4">
      <formula>AND(DAY(B5)&gt;=1,DAY(B5)&lt;=15)</formula>
    </cfRule>
  </conditionalFormatting>
  <conditionalFormatting sqref="B7:H7">
    <cfRule type="expression" dxfId="17" priority="1">
      <formula>AND(DAY(B7)&gt;=1,DAY(B7)&lt;=15)</formula>
    </cfRule>
  </conditionalFormatting>
  <conditionalFormatting sqref="B9:H9">
    <cfRule type="expression" dxfId="16" priority="3">
      <formula>AND(DAY(B9)&gt;=1,DAY(B9)&lt;=15)</formula>
    </cfRule>
  </conditionalFormatting>
  <conditionalFormatting sqref="B11:H11">
    <cfRule type="expression" dxfId="15" priority="2">
      <formula>AND(DAY(B11)&gt;=1,DAY(B11)&lt;=15)</formula>
    </cfRule>
  </conditionalFormatting>
  <conditionalFormatting sqref="D13">
    <cfRule type="expression" dxfId="14" priority="11">
      <formula>AND(DAY(D13)&gt;=1,DAY(D13)&lt;=15)</formula>
    </cfRule>
  </conditionalFormatting>
  <dataValidations count="9">
    <dataValidation allowBlank="1" showInputMessage="1" showErrorMessage="1" prompt="Jour de la semaine défini automatiquement." sqref="C2:H2" xr:uid="{00000000-0002-0000-07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7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7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700-000003000000}"/>
    <dataValidation allowBlank="1" showInputMessage="1" showErrorMessage="1" prompt="Calendrier du mois d’août" sqref="A1" xr:uid="{00000000-0002-0000-0700-000004000000}"/>
    <dataValidation allowBlank="1" showInputMessage="1" showErrorMessage="1" prompt="Entrez les Notes dans la cellule à droite" sqref="D13:D14" xr:uid="{00000000-0002-0000-0700-000005000000}"/>
    <dataValidation allowBlank="1" showInputMessage="1" showErrorMessage="1" prompt="Entrez les Notes dans cette cellule" sqref="E13:H14" xr:uid="{00000000-0002-0000-07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700-000007000000}"/>
    <dataValidation allowBlank="1" showInputMessage="1" showErrorMessage="1" prompt="L’année figurant dans cette cellule est automatiquement mise à jour. Sélectionnez une autre année dans la cellule K3 de la feuille de calcul pour modifier l’année" sqref="C1" xr:uid="{00000000-0002-0000-07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B1:K24"/>
  <sheetViews>
    <sheetView showGridLines="0" zoomScale="90" zoomScaleNormal="90" workbookViewId="0">
      <selection activeCell="G16" sqref="G16"/>
    </sheetView>
  </sheetViews>
  <sheetFormatPr baseColWidth="10" defaultColWidth="8.88671875" defaultRowHeight="14.25"/>
  <cols>
    <col min="1" max="1" width="2.77734375" customWidth="1"/>
    <col min="2" max="2" width="18.44140625" customWidth="1"/>
    <col min="3" max="8" width="17.77734375" customWidth="1"/>
    <col min="9" max="9" width="2.77734375" customWidth="1"/>
    <col min="10" max="10" width="10.6640625" customWidth="1"/>
  </cols>
  <sheetData>
    <row r="1" spans="2:11" ht="59.25" customHeight="1">
      <c r="B1" s="41" t="str">
        <f>"Septembre "&amp;AnnéeCalendrier</f>
        <v>Septembre 2024</v>
      </c>
      <c r="C1" s="42"/>
      <c r="D1" s="42"/>
      <c r="E1" s="43"/>
      <c r="F1" s="43"/>
      <c r="G1" s="43"/>
      <c r="H1" s="44"/>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72">
        <f t="array" ref="B3:H3">JoursEtSemaines+DATE(AnnéeCalendrier,9,1)-WEEKDAY(DATE(AnnéeCalendrier,9,1),(DébutSemaine="Lundi")+1)+1</f>
        <v>45530</v>
      </c>
      <c r="C3" s="72">
        <v>45531</v>
      </c>
      <c r="D3" s="72">
        <v>45532</v>
      </c>
      <c r="E3" s="72">
        <v>45533</v>
      </c>
      <c r="F3" s="72">
        <v>45534</v>
      </c>
      <c r="G3" s="72">
        <v>45535</v>
      </c>
      <c r="H3" s="72">
        <v>45536</v>
      </c>
      <c r="J3" s="68"/>
      <c r="K3" t="s">
        <v>5</v>
      </c>
    </row>
    <row r="4" spans="2:11" ht="19.5" customHeight="1">
      <c r="B4" s="62"/>
      <c r="C4" s="62"/>
      <c r="D4" s="62"/>
      <c r="E4" s="62"/>
      <c r="F4" s="62"/>
      <c r="G4" s="62"/>
      <c r="H4" s="62"/>
    </row>
    <row r="5" spans="2:11" ht="19.5" customHeight="1">
      <c r="B5" s="62"/>
      <c r="C5" s="62"/>
      <c r="D5" s="62"/>
      <c r="E5" s="62"/>
      <c r="F5" s="62"/>
      <c r="G5" s="62"/>
      <c r="H5" s="62"/>
      <c r="J5" s="70"/>
      <c r="K5" t="s">
        <v>6</v>
      </c>
    </row>
    <row r="6" spans="2:11" ht="19.5" customHeight="1">
      <c r="B6" s="62"/>
      <c r="C6" s="62"/>
      <c r="D6" s="62"/>
      <c r="E6" s="62"/>
      <c r="F6" s="62"/>
      <c r="G6" s="62"/>
      <c r="H6" s="62"/>
    </row>
    <row r="7" spans="2:11" ht="19.5" customHeight="1">
      <c r="B7" s="61">
        <f t="array" ref="B7:H7">JoursEtSemaines+DATE(AnnéeCalendrier,9,1)-WEEKDAY(DATE(AnnéeCalendrier,9,1),(DébutSemaine="Lundi")+1)+8</f>
        <v>45537</v>
      </c>
      <c r="C7" s="61">
        <v>45538</v>
      </c>
      <c r="D7" s="61">
        <v>45539</v>
      </c>
      <c r="E7" s="61">
        <v>45540</v>
      </c>
      <c r="F7" s="61">
        <v>45541</v>
      </c>
      <c r="G7" s="61">
        <v>45542</v>
      </c>
      <c r="H7" s="61">
        <v>45543</v>
      </c>
      <c r="J7" s="69"/>
      <c r="K7" t="s">
        <v>7</v>
      </c>
    </row>
    <row r="8" spans="2:11" ht="19.5" customHeight="1">
      <c r="B8" s="64"/>
      <c r="C8" s="64"/>
      <c r="D8" s="64"/>
      <c r="E8" s="64"/>
      <c r="F8" s="64"/>
      <c r="G8" s="76" t="s">
        <v>5</v>
      </c>
      <c r="H8" s="64"/>
    </row>
    <row r="9" spans="2:11" ht="19.5" customHeight="1">
      <c r="B9" s="64"/>
      <c r="C9" s="64"/>
      <c r="D9" s="64"/>
      <c r="E9" s="64"/>
      <c r="F9" s="64"/>
      <c r="G9" s="64"/>
      <c r="H9" s="64"/>
      <c r="J9" s="71"/>
      <c r="K9" t="s">
        <v>8</v>
      </c>
    </row>
    <row r="10" spans="2:11" ht="19.5" customHeight="1">
      <c r="B10" s="64"/>
      <c r="C10" s="64"/>
      <c r="D10" s="64"/>
      <c r="E10" s="64"/>
      <c r="F10" s="64"/>
      <c r="G10" s="64"/>
      <c r="H10" s="64"/>
    </row>
    <row r="11" spans="2:11" ht="19.5" customHeight="1">
      <c r="B11" s="59">
        <f t="array" ref="B11:H11">JoursEtSemaines+DATE(AnnéeCalendrier,9,1)-WEEKDAY(DATE(AnnéeCalendrier,9,1),(DébutSemaine="Lundi")+1)+15</f>
        <v>45544</v>
      </c>
      <c r="C11" s="59">
        <v>45545</v>
      </c>
      <c r="D11" s="59">
        <v>45546</v>
      </c>
      <c r="E11" s="59">
        <v>45547</v>
      </c>
      <c r="F11" s="59">
        <v>45548</v>
      </c>
      <c r="G11" s="59">
        <v>45549</v>
      </c>
      <c r="H11" s="59">
        <v>45550</v>
      </c>
    </row>
    <row r="12" spans="2:11" ht="19.5" customHeight="1">
      <c r="B12" s="62"/>
      <c r="C12" s="62"/>
      <c r="D12" s="62"/>
      <c r="E12" s="62"/>
      <c r="F12" s="62"/>
      <c r="G12" s="92" t="s">
        <v>17</v>
      </c>
      <c r="H12" s="92"/>
    </row>
    <row r="13" spans="2:11" ht="19.5" customHeight="1">
      <c r="B13" s="62"/>
      <c r="C13" s="62"/>
      <c r="D13" s="62"/>
      <c r="E13" s="62"/>
      <c r="F13" s="62"/>
      <c r="G13" s="85" t="s">
        <v>21</v>
      </c>
      <c r="H13" s="62"/>
    </row>
    <row r="14" spans="2:11" ht="19.5" customHeight="1">
      <c r="B14" s="62"/>
      <c r="C14" s="62"/>
      <c r="D14" s="62"/>
      <c r="E14" s="62"/>
      <c r="F14" s="62"/>
      <c r="G14" s="62"/>
      <c r="H14" s="62"/>
    </row>
    <row r="15" spans="2:11" ht="19.5" customHeight="1">
      <c r="B15" s="61">
        <f t="array" ref="B15:H15">JoursEtSemaines+DATE(AnnéeCalendrier,9,1)-WEEKDAY(DATE(AnnéeCalendrier,9,1),(DébutSemaine="Lundi")+1)+22</f>
        <v>45551</v>
      </c>
      <c r="C15" s="61">
        <v>45552</v>
      </c>
      <c r="D15" s="61">
        <v>45553</v>
      </c>
      <c r="E15" s="61">
        <v>45554</v>
      </c>
      <c r="F15" s="61">
        <v>45555</v>
      </c>
      <c r="G15" s="61">
        <v>45556</v>
      </c>
      <c r="H15" s="61">
        <v>45557</v>
      </c>
    </row>
    <row r="16" spans="2:11" ht="19.5" customHeight="1">
      <c r="B16" s="64"/>
      <c r="C16" s="64"/>
      <c r="D16" s="64"/>
      <c r="E16" s="64"/>
      <c r="F16" s="64"/>
      <c r="G16" s="76" t="s">
        <v>5</v>
      </c>
      <c r="H16" s="64"/>
    </row>
    <row r="17" spans="2:8" ht="19.5" customHeight="1">
      <c r="B17" s="64"/>
      <c r="C17" s="64"/>
      <c r="D17" s="64"/>
      <c r="E17" s="64"/>
      <c r="F17" s="64"/>
      <c r="G17" s="83" t="s">
        <v>32</v>
      </c>
      <c r="H17" s="64"/>
    </row>
    <row r="18" spans="2:8" ht="19.5" customHeight="1">
      <c r="B18" s="64"/>
      <c r="C18" s="64"/>
      <c r="D18" s="64"/>
      <c r="E18" s="64"/>
      <c r="F18" s="64"/>
      <c r="G18" s="64"/>
      <c r="H18" s="64"/>
    </row>
    <row r="19" spans="2:8" ht="19.5" customHeight="1">
      <c r="B19" s="59">
        <f t="array" ref="B19:H19">JoursEtSemaines+DATE(AnnéeCalendrier,9,1)-WEEKDAY(DATE(AnnéeCalendrier,9,1),(DébutSemaine="Lundi")+1)+29</f>
        <v>45558</v>
      </c>
      <c r="C19" s="59">
        <v>45559</v>
      </c>
      <c r="D19" s="59">
        <v>45560</v>
      </c>
      <c r="E19" s="59">
        <v>45561</v>
      </c>
      <c r="F19" s="59">
        <v>45562</v>
      </c>
      <c r="G19" s="59">
        <v>45563</v>
      </c>
      <c r="H19" s="59">
        <v>45564</v>
      </c>
    </row>
    <row r="20" spans="2:8" ht="19.5" customHeight="1">
      <c r="B20" s="62"/>
      <c r="C20" s="62"/>
      <c r="D20" s="62"/>
      <c r="E20" s="62"/>
      <c r="F20" s="62"/>
      <c r="G20" s="92" t="s">
        <v>13</v>
      </c>
      <c r="H20" s="92"/>
    </row>
    <row r="21" spans="2:8" ht="19.5" customHeight="1">
      <c r="B21" s="62"/>
      <c r="C21" s="62"/>
      <c r="D21" s="62"/>
      <c r="E21" s="62"/>
      <c r="F21" s="62"/>
      <c r="G21" s="62"/>
      <c r="H21" s="62"/>
    </row>
    <row r="22" spans="2:8" ht="19.5" customHeight="1">
      <c r="B22" s="62"/>
      <c r="C22" s="62"/>
      <c r="D22" s="62"/>
      <c r="E22" s="62"/>
      <c r="F22" s="62"/>
      <c r="G22" s="62"/>
      <c r="H22" s="62"/>
    </row>
    <row r="23" spans="2:8" ht="19.5" customHeight="1">
      <c r="B23" s="61">
        <f t="array" ref="B23:C23">JoursEtSemaines+DATE(AnnéeCalendrier,9,1)-WEEKDAY(DATE(AnnéeCalendrier,9,1),(DébutSemaine="Lundi")+1)+36</f>
        <v>45565</v>
      </c>
      <c r="C23" s="61">
        <v>45566</v>
      </c>
      <c r="D23" s="57" t="s">
        <v>0</v>
      </c>
      <c r="E23" s="87"/>
      <c r="F23" s="87"/>
      <c r="G23" s="87"/>
      <c r="H23" s="88"/>
    </row>
    <row r="24" spans="2:8" ht="57.95" customHeight="1">
      <c r="B24" s="64"/>
      <c r="C24" s="64"/>
      <c r="D24" s="58"/>
      <c r="E24" s="89"/>
      <c r="F24" s="89"/>
      <c r="G24" s="89"/>
      <c r="H24" s="90"/>
    </row>
  </sheetData>
  <mergeCells count="3">
    <mergeCell ref="E23:H24"/>
    <mergeCell ref="G20:H20"/>
    <mergeCell ref="G12:H12"/>
  </mergeCells>
  <conditionalFormatting sqref="B23:D23">
    <cfRule type="expression" dxfId="13" priority="2">
      <formula>AND(DAY(B23)&gt;=1,DAY(B23)&lt;=15)</formula>
    </cfRule>
  </conditionalFormatting>
  <conditionalFormatting sqref="B3:H3">
    <cfRule type="expression" dxfId="12" priority="1">
      <formula>AND(DAY(B3)&gt;=1,DAY(B3)&lt;=15)</formula>
    </cfRule>
  </conditionalFormatting>
  <conditionalFormatting sqref="B19:H19">
    <cfRule type="expression" dxfId="11" priority="5">
      <formula>AND(DAY(B19)&gt;=1,DAY(B19)&lt;=15)</formula>
    </cfRule>
  </conditionalFormatting>
  <dataValidations count="9">
    <dataValidation allowBlank="1" showInputMessage="1" showErrorMessage="1" prompt="Jour de la semaine défini automatiquement." sqref="C2:H2" xr:uid="{00000000-0002-0000-08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8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8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800-000003000000}"/>
    <dataValidation allowBlank="1" showInputMessage="1" showErrorMessage="1" prompt="Calendrier du mois de septembre" sqref="A1" xr:uid="{00000000-0002-0000-0800-000004000000}"/>
    <dataValidation allowBlank="1" showInputMessage="1" showErrorMessage="1" prompt="Entrez les Notes dans la cellule à droite" sqref="D23:D24" xr:uid="{00000000-0002-0000-0800-000005000000}"/>
    <dataValidation allowBlank="1" showInputMessage="1" showErrorMessage="1" prompt="Entrez les Notes dans cette cellule" sqref="E23:H24" xr:uid="{00000000-0002-0000-0800-000006000000}"/>
    <dataValidation allowBlank="1" showInputMessage="1" showErrorMessage="1" prompt="Cette ligne ainsi que les lignes 6, 8, 10, 12 et 14 sont des cellules destinées à la saisie de notes quotidiennes en rapport avec le jour civil figurant dans la cellule située au-dessus" sqref="B4:B6 B13:B14" xr:uid="{00000000-0002-0000-0800-000007000000}"/>
    <dataValidation allowBlank="1" showInputMessage="1" showErrorMessage="1" prompt="L’année figurant dans cette cellule est automatiquement mise à jour. Sélectionnez une autre année dans la cellule K3 de la feuille de calcul pour modifier l’année" sqref="C1" xr:uid="{00000000-0002-0000-08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9" tint="-0.249977111117893"/>
    <pageSetUpPr fitToPage="1"/>
  </sheetPr>
  <dimension ref="B1:K24"/>
  <sheetViews>
    <sheetView showGridLines="0" zoomScale="90" zoomScaleNormal="90" workbookViewId="0">
      <selection activeCell="H9" sqref="H9"/>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11" ht="59.25" customHeight="1">
      <c r="B1" s="56" t="str">
        <f>"Octobre "&amp;AnnéeCalendrier</f>
        <v>Octobre 2024</v>
      </c>
      <c r="C1" s="48"/>
      <c r="D1" s="48"/>
      <c r="E1" s="49"/>
      <c r="F1" s="49"/>
      <c r="G1" s="49"/>
      <c r="H1" s="50"/>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JoursEtSemaines+DATE(AnnéeCalendrier,10,1)-WEEKDAY(DATE(AnnéeCalendrier,10,1),(DébutSemaine="Lundi")+1)+1</f>
        <v>45565</v>
      </c>
      <c r="C3" s="59">
        <v>45566</v>
      </c>
      <c r="D3" s="59">
        <v>45567</v>
      </c>
      <c r="E3" s="59">
        <v>45568</v>
      </c>
      <c r="F3" s="59">
        <v>45569</v>
      </c>
      <c r="G3" s="59">
        <v>45570</v>
      </c>
      <c r="H3" s="59">
        <v>45571</v>
      </c>
      <c r="J3" s="68"/>
      <c r="K3" t="s">
        <v>5</v>
      </c>
    </row>
    <row r="4" spans="2:11" ht="19.5" customHeight="1">
      <c r="B4" s="62"/>
      <c r="C4" s="62"/>
      <c r="D4" s="62"/>
      <c r="E4" s="62"/>
      <c r="F4" s="62"/>
      <c r="G4" s="76" t="s">
        <v>5</v>
      </c>
      <c r="H4" s="62"/>
    </row>
    <row r="5" spans="2:11" ht="19.5" customHeight="1">
      <c r="B5" s="62"/>
      <c r="C5" s="62"/>
      <c r="D5" s="62"/>
      <c r="E5" s="62"/>
      <c r="F5" s="62"/>
      <c r="G5" s="83" t="s">
        <v>33</v>
      </c>
      <c r="H5" s="62"/>
      <c r="J5" s="70"/>
      <c r="K5" t="s">
        <v>6</v>
      </c>
    </row>
    <row r="6" spans="2:11" ht="19.5" customHeight="1">
      <c r="B6" s="62"/>
      <c r="C6" s="62"/>
      <c r="D6" s="62"/>
      <c r="E6" s="62"/>
      <c r="F6" s="62"/>
      <c r="G6" s="62"/>
      <c r="H6" s="62"/>
    </row>
    <row r="7" spans="2:11" ht="19.5" customHeight="1">
      <c r="B7" s="61">
        <f t="array" ref="B7:H7">JoursEtSemaines+DATE(AnnéeCalendrier,10,1)-WEEKDAY(DATE(AnnéeCalendrier,10,1),(DébutSemaine="Lundi")+1)+8</f>
        <v>45572</v>
      </c>
      <c r="C7" s="61">
        <v>45573</v>
      </c>
      <c r="D7" s="61">
        <v>45574</v>
      </c>
      <c r="E7" s="61">
        <v>45575</v>
      </c>
      <c r="F7" s="61">
        <v>45576</v>
      </c>
      <c r="G7" s="61">
        <v>45577</v>
      </c>
      <c r="H7" s="61">
        <v>45578</v>
      </c>
      <c r="J7" s="69"/>
      <c r="K7" t="s">
        <v>7</v>
      </c>
    </row>
    <row r="8" spans="2:11" ht="19.5" customHeight="1">
      <c r="B8" s="64"/>
      <c r="C8" s="64"/>
      <c r="D8" s="64"/>
      <c r="E8" s="64"/>
      <c r="F8" s="64"/>
      <c r="G8" s="76" t="s">
        <v>5</v>
      </c>
      <c r="H8" s="64"/>
    </row>
    <row r="9" spans="2:11" ht="19.5" customHeight="1">
      <c r="B9" s="64"/>
      <c r="C9" s="64"/>
      <c r="D9" s="64"/>
      <c r="E9" s="64"/>
      <c r="F9" s="64"/>
      <c r="G9" s="64"/>
      <c r="H9" s="64"/>
      <c r="J9" s="71"/>
      <c r="K9" t="s">
        <v>8</v>
      </c>
    </row>
    <row r="10" spans="2:11" ht="19.5" customHeight="1">
      <c r="B10" s="64"/>
      <c r="C10" s="64"/>
      <c r="D10" s="64"/>
      <c r="E10" s="64"/>
      <c r="F10" s="64"/>
      <c r="G10" s="64"/>
      <c r="H10" s="64"/>
    </row>
    <row r="11" spans="2:11" ht="19.5" customHeight="1">
      <c r="B11" s="59">
        <f t="array" ref="B11:H11">JoursEtSemaines+DATE(AnnéeCalendrier,10,1)-WEEKDAY(DATE(AnnéeCalendrier,10,1),(DébutSemaine="Lundi")+1)+15</f>
        <v>45579</v>
      </c>
      <c r="C11" s="59">
        <v>45580</v>
      </c>
      <c r="D11" s="59">
        <v>45581</v>
      </c>
      <c r="E11" s="59">
        <v>45582</v>
      </c>
      <c r="F11" s="59">
        <v>45583</v>
      </c>
      <c r="G11" s="72">
        <v>45584</v>
      </c>
      <c r="H11" s="72">
        <v>45585</v>
      </c>
    </row>
    <row r="12" spans="2:11" ht="19.5" customHeight="1">
      <c r="B12" s="62"/>
      <c r="C12" s="62"/>
      <c r="D12" s="62"/>
      <c r="E12" s="62"/>
      <c r="F12" s="62"/>
      <c r="G12" s="62"/>
      <c r="H12" s="62"/>
    </row>
    <row r="13" spans="2:11" ht="19.5" customHeight="1">
      <c r="B13" s="62"/>
      <c r="C13" s="62"/>
      <c r="D13" s="62"/>
      <c r="E13" s="62"/>
      <c r="F13" s="62"/>
      <c r="G13" s="62"/>
      <c r="H13" s="62"/>
    </row>
    <row r="14" spans="2:11" ht="19.5" customHeight="1">
      <c r="B14" s="62"/>
      <c r="C14" s="62"/>
      <c r="D14" s="62"/>
      <c r="E14" s="62"/>
      <c r="F14" s="62"/>
      <c r="G14" s="62"/>
      <c r="H14" s="62"/>
    </row>
    <row r="15" spans="2:11" ht="19.5" customHeight="1">
      <c r="B15" s="72">
        <f t="array" ref="B15:H15">JoursEtSemaines+DATE(AnnéeCalendrier,10,1)-WEEKDAY(DATE(AnnéeCalendrier,10,1),(DébutSemaine="Lundi")+1)+22</f>
        <v>45586</v>
      </c>
      <c r="C15" s="72">
        <v>45587</v>
      </c>
      <c r="D15" s="72">
        <v>45588</v>
      </c>
      <c r="E15" s="72">
        <v>45589</v>
      </c>
      <c r="F15" s="72">
        <v>45590</v>
      </c>
      <c r="G15" s="72">
        <v>45591</v>
      </c>
      <c r="H15" s="72">
        <v>45592</v>
      </c>
    </row>
    <row r="16" spans="2:11" ht="19.5" customHeight="1">
      <c r="B16" s="64"/>
      <c r="C16" s="64"/>
      <c r="D16" s="64"/>
      <c r="E16" s="64"/>
      <c r="F16" s="64"/>
      <c r="G16" s="64"/>
      <c r="H16" s="64"/>
    </row>
    <row r="17" spans="2:8" ht="19.5" customHeight="1">
      <c r="B17" s="64"/>
      <c r="C17" s="64"/>
      <c r="D17" s="64"/>
      <c r="E17" s="64"/>
      <c r="F17" s="64"/>
      <c r="G17" s="64"/>
      <c r="H17" s="64"/>
    </row>
    <row r="18" spans="2:8" ht="19.5" customHeight="1">
      <c r="B18" s="64"/>
      <c r="C18" s="64"/>
      <c r="D18" s="64"/>
      <c r="E18" s="64"/>
      <c r="F18" s="64"/>
      <c r="G18" s="64"/>
      <c r="H18" s="64"/>
    </row>
    <row r="19" spans="2:8" ht="19.5" customHeight="1">
      <c r="B19" s="72">
        <f t="array" ref="B19:H19">JoursEtSemaines+DATE(AnnéeCalendrier,10,1)-WEEKDAY(DATE(AnnéeCalendrier,10,1),(DébutSemaine="Lundi")+1)+29</f>
        <v>45593</v>
      </c>
      <c r="C19" s="72">
        <v>45594</v>
      </c>
      <c r="D19" s="72">
        <v>45595</v>
      </c>
      <c r="E19" s="72">
        <v>45596</v>
      </c>
      <c r="F19" s="72">
        <v>45597</v>
      </c>
      <c r="G19" s="72">
        <v>45598</v>
      </c>
      <c r="H19" s="72">
        <v>45599</v>
      </c>
    </row>
    <row r="20" spans="2:8" ht="19.5" customHeight="1">
      <c r="B20" s="62"/>
      <c r="C20" s="62"/>
      <c r="D20" s="62"/>
      <c r="E20" s="62"/>
      <c r="F20" s="62"/>
      <c r="G20" s="62"/>
      <c r="H20" s="62"/>
    </row>
    <row r="21" spans="2:8" ht="19.5" customHeight="1">
      <c r="B21" s="62"/>
      <c r="C21" s="62"/>
      <c r="D21" s="62"/>
      <c r="E21" s="62"/>
      <c r="F21" s="62"/>
      <c r="G21" s="62"/>
      <c r="H21" s="62"/>
    </row>
    <row r="22" spans="2:8" ht="19.5" customHeight="1">
      <c r="B22" s="62"/>
      <c r="C22" s="62"/>
      <c r="D22" s="62"/>
      <c r="E22" s="62"/>
      <c r="F22" s="62"/>
      <c r="G22" s="62"/>
      <c r="H22" s="62"/>
    </row>
    <row r="23" spans="2:8" ht="19.5" customHeight="1">
      <c r="B23" s="61">
        <f t="array" ref="B23:C23">JoursEtSemaines+DATE(AnnéeCalendrier,10,1)-WEEKDAY(DATE(AnnéeCalendrier,10,1),(DébutSemaine="Lundi")+1)+36</f>
        <v>45600</v>
      </c>
      <c r="C23" s="61">
        <v>45601</v>
      </c>
      <c r="D23" s="57" t="s">
        <v>0</v>
      </c>
      <c r="E23" s="87"/>
      <c r="F23" s="87"/>
      <c r="G23" s="87"/>
      <c r="H23" s="88"/>
    </row>
    <row r="24" spans="2:8" ht="57.95" customHeight="1">
      <c r="B24" s="64"/>
      <c r="C24" s="64"/>
      <c r="D24" s="58"/>
      <c r="E24" s="89"/>
      <c r="F24" s="89"/>
      <c r="G24" s="89"/>
      <c r="H24" s="90"/>
    </row>
  </sheetData>
  <mergeCells count="1">
    <mergeCell ref="E23:H24"/>
  </mergeCells>
  <conditionalFormatting sqref="B3:G3">
    <cfRule type="expression" dxfId="10" priority="6">
      <formula>DAY(B3)&gt;8</formula>
    </cfRule>
  </conditionalFormatting>
  <conditionalFormatting sqref="B15:H15">
    <cfRule type="expression" dxfId="9" priority="2">
      <formula>AND(DAY(B15)&gt;=1,DAY(B15)&lt;=15)</formula>
    </cfRule>
  </conditionalFormatting>
  <conditionalFormatting sqref="B19:H19">
    <cfRule type="expression" dxfId="8" priority="1">
      <formula>AND(DAY(B19)&gt;=1,DAY(B19)&lt;=15)</formula>
    </cfRule>
  </conditionalFormatting>
  <conditionalFormatting sqref="D23">
    <cfRule type="expression" dxfId="7" priority="4">
      <formula>AND(DAY(D23)&gt;=1,DAY(D23)&lt;=15)</formula>
    </cfRule>
  </conditionalFormatting>
  <conditionalFormatting sqref="G11:H11">
    <cfRule type="expression" dxfId="6" priority="3">
      <formula>AND(DAY(G11)&gt;=1,DAY(G11)&lt;=15)</formula>
    </cfRule>
  </conditionalFormatting>
  <dataValidations count="9">
    <dataValidation allowBlank="1" showInputMessage="1" showErrorMessage="1" prompt="Jour de la semaine défini automatiquement." sqref="C2:H2" xr:uid="{00000000-0002-0000-09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9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9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900-000003000000}"/>
    <dataValidation allowBlank="1" showInputMessage="1" showErrorMessage="1" prompt="Calendrier du mois d’octobre" sqref="A1" xr:uid="{00000000-0002-0000-0900-000004000000}"/>
    <dataValidation allowBlank="1" showInputMessage="1" showErrorMessage="1" prompt="Entrez les Notes dans la cellule à droite" sqref="D23:D24" xr:uid="{00000000-0002-0000-0900-000005000000}"/>
    <dataValidation allowBlank="1" showInputMessage="1" showErrorMessage="1" prompt="Entrez les Notes dans cette cellule" sqref="E23:H24" xr:uid="{00000000-0002-0000-0900-000006000000}"/>
    <dataValidation allowBlank="1" showInputMessage="1" showErrorMessage="1" prompt="Cette ligne ainsi que les lignes 6, 8, 10, 12 et 14 sont des cellules destinées à la saisie de notes quotidiennes en rapport avec le jour civil figurant dans la cellule située au-dessus" sqref="B4:B6" xr:uid="{00000000-0002-0000-0900-000007000000}"/>
    <dataValidation allowBlank="1" showInputMessage="1" showErrorMessage="1" prompt="L’année figurant dans cette cellule est automatiquement mise à jour. Sélectionnez une autre année dans la cellule K3 de la feuille de calcul pour modifier l’année" sqref="C1" xr:uid="{00000000-0002-0000-09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9" tint="-0.499984740745262"/>
    <pageSetUpPr fitToPage="1"/>
  </sheetPr>
  <dimension ref="B1:K14"/>
  <sheetViews>
    <sheetView showGridLines="0" zoomScale="90" zoomScaleNormal="90" workbookViewId="0">
      <selection activeCell="G12" sqref="G12"/>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11" ht="59.25" customHeight="1">
      <c r="B1" s="51" t="str">
        <f>"Novembre "&amp;AnnéeCalendrier</f>
        <v>Novembre 2024</v>
      </c>
      <c r="C1" s="45"/>
      <c r="D1" s="45"/>
      <c r="E1" s="46"/>
      <c r="F1" s="46"/>
      <c r="G1" s="46"/>
      <c r="H1" s="47"/>
    </row>
    <row r="2" spans="2:11"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11" ht="19.5" customHeight="1">
      <c r="B3" s="59">
        <f t="array" ref="B3:H3">JoursEtSemaines+DATE(AnnéeCalendrier,11,1)-WEEKDAY(DATE(AnnéeCalendrier,11,1),(DébutSemaine="Lundi")+1)+1</f>
        <v>45593</v>
      </c>
      <c r="C3" s="59">
        <v>45594</v>
      </c>
      <c r="D3" s="59">
        <v>45595</v>
      </c>
      <c r="E3" s="59">
        <v>45596</v>
      </c>
      <c r="F3" s="59">
        <v>45597</v>
      </c>
      <c r="G3" s="59">
        <v>45598</v>
      </c>
      <c r="H3" s="59">
        <v>45599</v>
      </c>
      <c r="K3">
        <v>2025</v>
      </c>
    </row>
    <row r="4" spans="2:11" ht="57.95" customHeight="1">
      <c r="B4" s="62"/>
      <c r="C4" s="62"/>
      <c r="D4" s="62"/>
      <c r="E4" s="62"/>
      <c r="F4" s="62"/>
      <c r="G4" s="62"/>
      <c r="H4" s="62"/>
      <c r="J4" s="68"/>
      <c r="K4" t="s">
        <v>5</v>
      </c>
    </row>
    <row r="5" spans="2:11" ht="19.5" customHeight="1">
      <c r="B5" s="61">
        <f t="array" ref="B5:H5">JoursEtSemaines+DATE(AnnéeCalendrier,11,1)-WEEKDAY(DATE(AnnéeCalendrier,11,1),(DébutSemaine="Lundi")+1)+8</f>
        <v>45600</v>
      </c>
      <c r="C5" s="61">
        <v>45601</v>
      </c>
      <c r="D5" s="61">
        <v>45602</v>
      </c>
      <c r="E5" s="61">
        <v>45603</v>
      </c>
      <c r="F5" s="61">
        <v>45604</v>
      </c>
      <c r="G5" s="61">
        <v>45605</v>
      </c>
      <c r="H5" s="61">
        <v>45606</v>
      </c>
    </row>
    <row r="6" spans="2:11" ht="57.95" customHeight="1">
      <c r="B6" s="64"/>
      <c r="C6" s="64"/>
      <c r="D6" s="64"/>
      <c r="E6" s="64"/>
      <c r="F6" s="64"/>
      <c r="G6" s="64"/>
      <c r="H6" s="64"/>
      <c r="J6" s="70"/>
      <c r="K6" t="s">
        <v>6</v>
      </c>
    </row>
    <row r="7" spans="2:11" ht="19.5" customHeight="1">
      <c r="B7" s="59">
        <f t="array" ref="B7:H7">JoursEtSemaines+DATE(AnnéeCalendrier,11,1)-WEEKDAY(DATE(AnnéeCalendrier,11,1),(DébutSemaine="Lundi")+1)+15</f>
        <v>45607</v>
      </c>
      <c r="C7" s="59">
        <v>45608</v>
      </c>
      <c r="D7" s="59">
        <v>45609</v>
      </c>
      <c r="E7" s="59">
        <v>45610</v>
      </c>
      <c r="F7" s="59">
        <v>45611</v>
      </c>
      <c r="G7" s="59">
        <v>45612</v>
      </c>
      <c r="H7" s="59">
        <v>45613</v>
      </c>
    </row>
    <row r="8" spans="2:11" ht="57.95" customHeight="1">
      <c r="B8" s="62"/>
      <c r="C8" s="62"/>
      <c r="D8" s="62"/>
      <c r="E8" s="62"/>
      <c r="F8" s="62"/>
      <c r="G8" s="86" t="s">
        <v>35</v>
      </c>
      <c r="H8" s="62"/>
      <c r="J8" s="69"/>
      <c r="K8" t="s">
        <v>7</v>
      </c>
    </row>
    <row r="9" spans="2:11" ht="19.5" customHeight="1">
      <c r="B9" s="61">
        <f t="array" ref="B9:H9">JoursEtSemaines+DATE(AnnéeCalendrier,11,1)-WEEKDAY(DATE(AnnéeCalendrier,11,1),(DébutSemaine="Lundi")+1)+22</f>
        <v>45614</v>
      </c>
      <c r="C9" s="61">
        <v>45615</v>
      </c>
      <c r="D9" s="61">
        <v>45616</v>
      </c>
      <c r="E9" s="61">
        <v>45617</v>
      </c>
      <c r="F9" s="61">
        <v>45618</v>
      </c>
      <c r="G9" s="61">
        <v>45619</v>
      </c>
      <c r="H9" s="61">
        <v>45620</v>
      </c>
    </row>
    <row r="10" spans="2:11" ht="57.95" customHeight="1">
      <c r="B10" s="64"/>
      <c r="C10" s="64"/>
      <c r="D10" s="64"/>
      <c r="E10" s="64"/>
      <c r="F10" s="64"/>
      <c r="G10" s="86" t="s">
        <v>35</v>
      </c>
      <c r="H10" s="64"/>
      <c r="J10" s="71"/>
      <c r="K10" t="s">
        <v>8</v>
      </c>
    </row>
    <row r="11" spans="2:11" ht="19.5" customHeight="1">
      <c r="B11" s="59">
        <f t="array" ref="B11:H11">JoursEtSemaines+DATE(AnnéeCalendrier,11,1)-WEEKDAY(DATE(AnnéeCalendrier,11,1),(DébutSemaine="Lundi")+1)+29</f>
        <v>45621</v>
      </c>
      <c r="C11" s="59">
        <v>45622</v>
      </c>
      <c r="D11" s="59">
        <v>45623</v>
      </c>
      <c r="E11" s="59">
        <v>45624</v>
      </c>
      <c r="F11" s="59">
        <v>45625</v>
      </c>
      <c r="G11" s="59">
        <v>45626</v>
      </c>
      <c r="H11" s="59">
        <v>45627</v>
      </c>
    </row>
    <row r="12" spans="2:11" ht="57.95" customHeight="1">
      <c r="B12" s="62"/>
      <c r="C12" s="62"/>
      <c r="D12" s="62"/>
      <c r="E12" s="62"/>
      <c r="F12" s="62"/>
      <c r="G12" s="86" t="s">
        <v>35</v>
      </c>
      <c r="H12" s="62"/>
    </row>
    <row r="13" spans="2:11" ht="19.5" customHeight="1">
      <c r="B13" s="61">
        <f t="array" ref="B13:C13">JoursEtSemaines+DATE(AnnéeCalendrier,11,1)-WEEKDAY(DATE(AnnéeCalendrier,11,1),(DébutSemaine="Lundi")+1)+36</f>
        <v>45628</v>
      </c>
      <c r="C13" s="61">
        <v>45629</v>
      </c>
      <c r="D13" s="57" t="s">
        <v>0</v>
      </c>
      <c r="E13" s="87"/>
      <c r="F13" s="87"/>
      <c r="G13" s="87"/>
      <c r="H13" s="88"/>
    </row>
    <row r="14" spans="2:11" ht="57.95" customHeight="1">
      <c r="B14" s="64"/>
      <c r="C14" s="64"/>
      <c r="D14" s="58"/>
      <c r="E14" s="89"/>
      <c r="F14" s="89"/>
      <c r="G14" s="89"/>
      <c r="H14" s="90"/>
    </row>
  </sheetData>
  <mergeCells count="1">
    <mergeCell ref="E13:H14"/>
  </mergeCells>
  <conditionalFormatting sqref="B13:D13">
    <cfRule type="expression" dxfId="5" priority="2">
      <formula>AND(DAY(B13)&gt;=1,DAY(B13)&lt;=15)</formula>
    </cfRule>
  </conditionalFormatting>
  <conditionalFormatting sqref="B11:H11">
    <cfRule type="expression" dxfId="4" priority="6">
      <formula>AND(DAY(B11)&gt;=1,DAY(B11)&lt;=15)</formula>
    </cfRule>
  </conditionalFormatting>
  <dataValidations count="9">
    <dataValidation allowBlank="1" showInputMessage="1" showErrorMessage="1" prompt="Jour de la semaine défini automatiquement." sqref="C2:H2" xr:uid="{00000000-0002-0000-0A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A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A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A00-000003000000}"/>
    <dataValidation allowBlank="1" showInputMessage="1" showErrorMessage="1" prompt="Calendrier du mois de novembre" sqref="A1" xr:uid="{00000000-0002-0000-0A00-000004000000}"/>
    <dataValidation allowBlank="1" showInputMessage="1" showErrorMessage="1" prompt="Entrez les Notes dans la cellule à droite" sqref="D13:D14" xr:uid="{00000000-0002-0000-0A00-000005000000}"/>
    <dataValidation allowBlank="1" showInputMessage="1" showErrorMessage="1" prompt="Entrez les Notes dans cette cellule" sqref="E13:H14" xr:uid="{00000000-0002-0000-0A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A00-000007000000}"/>
    <dataValidation allowBlank="1" showInputMessage="1" showErrorMessage="1" prompt="L’année figurant dans cette cellule est automatiquement mise à jour. Sélectionnez une autre année dans la cellule K3 de la feuille de calcul pour modifier l’année" sqref="C1" xr:uid="{00000000-0002-0000-0A00-000008000000}"/>
  </dataValidations>
  <printOptions horizontalCentered="1" verticalCentered="1"/>
  <pageMargins left="0.7" right="0.7" top="0.75" bottom="0.75" header="0.3" footer="0.3"/>
  <pageSetup paperSize="9" scale="63"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249977111117893"/>
    <pageSetUpPr fitToPage="1"/>
  </sheetPr>
  <dimension ref="B1:H14"/>
  <sheetViews>
    <sheetView showGridLines="0" tabSelected="1" zoomScale="90" zoomScaleNormal="90" workbookViewId="0">
      <selection activeCell="P8" sqref="P8"/>
    </sheetView>
  </sheetViews>
  <sheetFormatPr baseColWidth="10" defaultColWidth="8.88671875" defaultRowHeight="14.25"/>
  <cols>
    <col min="1" max="1" width="2.77734375" customWidth="1"/>
    <col min="2" max="2" width="18.44140625" customWidth="1"/>
    <col min="3" max="8" width="17.77734375" customWidth="1"/>
    <col min="9" max="9" width="2.77734375" customWidth="1"/>
  </cols>
  <sheetData>
    <row r="1" spans="2:8" ht="59.25" customHeight="1">
      <c r="B1" s="52" t="str">
        <f>"Décembre "&amp;AnnéeCalendrier</f>
        <v>Décembre 2024</v>
      </c>
      <c r="C1" s="53"/>
      <c r="D1" s="53"/>
      <c r="E1" s="54"/>
      <c r="F1" s="54"/>
      <c r="G1" s="54"/>
      <c r="H1" s="55"/>
    </row>
    <row r="2" spans="2:8" ht="21.75" customHeight="1">
      <c r="B2" s="4" t="str">
        <f>IF(DébutSemaine="DIMANCHE", "DIMANCHE","LUNDI")</f>
        <v>LUNDI</v>
      </c>
      <c r="C2" s="4" t="str">
        <f t="shared" ref="C2:H2" si="0">UPPER(TEXT(C3,"jjjj"))</f>
        <v>MARDI</v>
      </c>
      <c r="D2" s="4" t="str">
        <f t="shared" si="0"/>
        <v>MERCREDI</v>
      </c>
      <c r="E2" s="4" t="str">
        <f t="shared" si="0"/>
        <v>JEUDI</v>
      </c>
      <c r="F2" s="4" t="str">
        <f t="shared" si="0"/>
        <v>VENDREDI</v>
      </c>
      <c r="G2" s="4" t="str">
        <f t="shared" si="0"/>
        <v>SAMEDI</v>
      </c>
      <c r="H2" s="4" t="str">
        <f t="shared" si="0"/>
        <v>DIMANCHE</v>
      </c>
    </row>
    <row r="3" spans="2:8" ht="19.5" customHeight="1">
      <c r="B3" s="59">
        <f t="array" ref="B3:H3">JoursEtSemaines+DATE(AnnéeCalendrier,12,1)-WEEKDAY(DATE(AnnéeCalendrier,12,1),(DébutSemaine="Lundi")+1)+1</f>
        <v>45621</v>
      </c>
      <c r="C3" s="59">
        <v>45622</v>
      </c>
      <c r="D3" s="59">
        <v>45623</v>
      </c>
      <c r="E3" s="59">
        <v>45624</v>
      </c>
      <c r="F3" s="59">
        <v>45625</v>
      </c>
      <c r="G3" s="59">
        <v>45626</v>
      </c>
      <c r="H3" s="59">
        <v>45627</v>
      </c>
    </row>
    <row r="4" spans="2:8" ht="57.95" customHeight="1">
      <c r="B4" s="62"/>
      <c r="C4" s="62"/>
      <c r="D4" s="62"/>
      <c r="E4" s="62"/>
      <c r="F4" s="62"/>
      <c r="G4" s="62"/>
      <c r="H4" s="62"/>
    </row>
    <row r="5" spans="2:8" ht="19.5" customHeight="1">
      <c r="B5" s="61">
        <f t="array" ref="B5:H5">JoursEtSemaines+DATE(AnnéeCalendrier,12,1)-WEEKDAY(DATE(AnnéeCalendrier,12,1),(DébutSemaine="Lundi")+1)+8</f>
        <v>45628</v>
      </c>
      <c r="C5" s="61">
        <v>45629</v>
      </c>
      <c r="D5" s="61">
        <v>45630</v>
      </c>
      <c r="E5" s="61">
        <v>45631</v>
      </c>
      <c r="F5" s="61">
        <v>45632</v>
      </c>
      <c r="G5" s="61">
        <v>45633</v>
      </c>
      <c r="H5" s="61">
        <v>45634</v>
      </c>
    </row>
    <row r="6" spans="2:8" ht="57.95" customHeight="1">
      <c r="B6" s="64"/>
      <c r="C6" s="64"/>
      <c r="D6" s="64"/>
      <c r="E6" s="64"/>
      <c r="F6" s="64"/>
      <c r="G6" s="86" t="s">
        <v>35</v>
      </c>
      <c r="H6" s="64"/>
    </row>
    <row r="7" spans="2:8" ht="19.5" customHeight="1">
      <c r="B7" s="59">
        <f t="array" ref="B7:H7">JoursEtSemaines+DATE(AnnéeCalendrier,12,1)-WEEKDAY(DATE(AnnéeCalendrier,12,1),(DébutSemaine="Lundi")+1)+15</f>
        <v>45635</v>
      </c>
      <c r="C7" s="59">
        <v>45636</v>
      </c>
      <c r="D7" s="59">
        <v>45637</v>
      </c>
      <c r="E7" s="59">
        <v>45638</v>
      </c>
      <c r="F7" s="59">
        <v>45639</v>
      </c>
      <c r="G7" s="59">
        <v>45640</v>
      </c>
      <c r="H7" s="59">
        <v>45641</v>
      </c>
    </row>
    <row r="8" spans="2:8" ht="57.95" customHeight="1">
      <c r="B8" s="62"/>
      <c r="C8" s="62"/>
      <c r="D8" s="62"/>
      <c r="E8" s="62"/>
      <c r="F8" s="62"/>
      <c r="G8" s="86" t="s">
        <v>35</v>
      </c>
      <c r="H8" s="62"/>
    </row>
    <row r="9" spans="2:8" ht="19.5" customHeight="1">
      <c r="B9" s="61">
        <f t="array" ref="B9:H9">JoursEtSemaines+DATE(AnnéeCalendrier,12,1)-WEEKDAY(DATE(AnnéeCalendrier,12,1),(DébutSemaine="Lundi")+1)+22</f>
        <v>45642</v>
      </c>
      <c r="C9" s="61">
        <v>45643</v>
      </c>
      <c r="D9" s="61">
        <v>45644</v>
      </c>
      <c r="E9" s="61">
        <v>45645</v>
      </c>
      <c r="F9" s="61">
        <v>45646</v>
      </c>
      <c r="G9" s="72">
        <v>45647</v>
      </c>
      <c r="H9" s="72">
        <v>45648</v>
      </c>
    </row>
    <row r="10" spans="2:8" ht="57.95" customHeight="1">
      <c r="B10" s="64"/>
      <c r="C10" s="64"/>
      <c r="D10" s="64"/>
      <c r="E10" s="64"/>
      <c r="F10" s="64"/>
      <c r="G10" s="64"/>
      <c r="H10" s="64"/>
    </row>
    <row r="11" spans="2:8" ht="19.5" customHeight="1">
      <c r="B11" s="72">
        <f t="array" ref="B11:H11">JoursEtSemaines+DATE(AnnéeCalendrier,12,1)-WEEKDAY(DATE(AnnéeCalendrier,12,1),(DébutSemaine="Lundi")+1)+29</f>
        <v>45649</v>
      </c>
      <c r="C11" s="72">
        <v>45650</v>
      </c>
      <c r="D11" s="72">
        <v>45651</v>
      </c>
      <c r="E11" s="72">
        <v>45652</v>
      </c>
      <c r="F11" s="72">
        <v>45653</v>
      </c>
      <c r="G11" s="72">
        <v>45654</v>
      </c>
      <c r="H11" s="72">
        <v>45655</v>
      </c>
    </row>
    <row r="12" spans="2:8" ht="57.95" customHeight="1">
      <c r="B12" s="62"/>
      <c r="C12" s="62"/>
      <c r="D12" s="62"/>
      <c r="E12" s="62"/>
      <c r="F12" s="62"/>
      <c r="G12" s="62"/>
      <c r="H12" s="62"/>
    </row>
    <row r="13" spans="2:8" ht="19.5" customHeight="1">
      <c r="B13" s="72">
        <f t="array" ref="B13:C13">JoursEtSemaines+DATE(AnnéeCalendrier,12,1)-WEEKDAY(DATE(AnnéeCalendrier,12,1),(DébutSemaine="Lundi")+1)+36</f>
        <v>45656</v>
      </c>
      <c r="C13" s="72">
        <v>45657</v>
      </c>
      <c r="D13" s="57" t="s">
        <v>0</v>
      </c>
      <c r="E13" s="87"/>
      <c r="F13" s="87"/>
      <c r="G13" s="87"/>
      <c r="H13" s="88"/>
    </row>
    <row r="14" spans="2:8" ht="57.95" customHeight="1">
      <c r="B14" s="64"/>
      <c r="C14" s="64"/>
      <c r="D14" s="58"/>
      <c r="E14" s="89"/>
      <c r="F14" s="89"/>
      <c r="G14" s="89"/>
      <c r="H14" s="90"/>
    </row>
  </sheetData>
  <mergeCells count="1">
    <mergeCell ref="E13:H14"/>
  </mergeCells>
  <conditionalFormatting sqref="B13:D13">
    <cfRule type="expression" dxfId="3" priority="1">
      <formula>AND(DAY(B13)&gt;=1,DAY(B13)&lt;=15)</formula>
    </cfRule>
  </conditionalFormatting>
  <conditionalFormatting sqref="B3:G3">
    <cfRule type="expression" dxfId="2" priority="6">
      <formula>DAY(B3)&gt;8</formula>
    </cfRule>
  </conditionalFormatting>
  <conditionalFormatting sqref="B11:H11">
    <cfRule type="expression" dxfId="1" priority="2">
      <formula>AND(DAY(B11)&gt;=1,DAY(B11)&lt;=15)</formula>
    </cfRule>
  </conditionalFormatting>
  <conditionalFormatting sqref="G9:H9">
    <cfRule type="expression" dxfId="0" priority="3">
      <formula>AND(DAY(G9)&gt;=1,DAY(G9)&lt;=15)</formula>
    </cfRule>
  </conditionalFormatting>
  <dataValidations count="9">
    <dataValidation allowBlank="1" showInputMessage="1" showErrorMessage="1" prompt="Jour de la semaine défini automatiquement." sqref="C2:H2" xr:uid="{00000000-0002-0000-0B00-000000000000}"/>
    <dataValidation allowBlank="1" showErrorMessage="1" prompt="L’année dans cette cellule est automatiquement mise à jour en fonction de l’année entrée dans la feuille de calcul Janvier. Le calendrier ci-dessous inclut les dates des mois précédent et suivant dans une teinte plus claire" sqref="B1" xr:uid="{00000000-0002-0000-0B00-000001000000}"/>
    <dataValidation allowBlank="1" showInputMessage="1" showErrorMessage="1" prompt="Cette ligne ainsi que les lignes 5, 7, 9, 11 et 13 contiennent les jours civils de la semaine. Si cette cellule ne contient pas le numéro 1, c’est qu’il s’agit d’un jour du mois précédent. Entrez les notes dans la cellule E13" sqref="B3" xr:uid="{00000000-0002-0000-0B00-000002000000}"/>
    <dataValidation allowBlank="1" showInputMessage="1" showErrorMessage="1" prompt="Cette ligne contient les noms des jours de la semaine pour ce calendrier. Cette cellule contient le jour de début de la semaine. Pour modifier le jour de début de la semaine, entrez un nouveau jour dans la cellule K4 de la feuille de calcul de janvier" sqref="B2" xr:uid="{00000000-0002-0000-0B00-000003000000}"/>
    <dataValidation allowBlank="1" showInputMessage="1" showErrorMessage="1" prompt="Calendrier du mois de décembre" sqref="A1" xr:uid="{00000000-0002-0000-0B00-000004000000}"/>
    <dataValidation allowBlank="1" showInputMessage="1" showErrorMessage="1" prompt="Entrez les Notes dans la cellule à droite" sqref="D13:D14" xr:uid="{00000000-0002-0000-0B00-000005000000}"/>
    <dataValidation allowBlank="1" showInputMessage="1" showErrorMessage="1" prompt="Entrez les Notes dans cette cellule" sqref="E13:H14" xr:uid="{00000000-0002-0000-0B00-000006000000}"/>
    <dataValidation allowBlank="1" showInputMessage="1" showErrorMessage="1" prompt="Cette ligne ainsi que les lignes 6, 8, 10, 12 et 14 sont des cellules destinées à la saisie de notes quotidiennes en rapport avec le jour civil figurant dans la cellule située au-dessus" sqref="B4" xr:uid="{00000000-0002-0000-0B00-000007000000}"/>
    <dataValidation allowBlank="1" showInputMessage="1" showErrorMessage="1" prompt="L’année figurant dans cette cellule est automatiquement mise à jour. Sélectionnez une autre année dans la cellule K3 de la feuille de calcul pour modifier l’année" sqref="C1" xr:uid="{00000000-0002-0000-0B00-000008000000}"/>
  </dataValidations>
  <printOptions horizontalCentered="1" verticalCentered="1"/>
  <pageMargins left="0.7" right="0.7" top="0.75" bottom="0.75" header="0.3" footer="0.3"/>
  <pageSetup paperSize="9" scale="83"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291512c1ee715ab617f4c07df79fc1">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8256c27c40ca5c40ce1cf6c44f0205df"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E604C7-1EE3-4813-B0A5-C950F86C9754}">
  <ds:schemaRefs>
    <ds:schemaRef ds:uri="http://purl.org/dc/elements/1.1/"/>
    <ds:schemaRef ds:uri="http://schemas.openxmlformats.org/package/2006/metadata/core-properties"/>
    <ds:schemaRef ds:uri="16c05727-aa75-4e4a-9b5f-8a80a1165891"/>
    <ds:schemaRef ds:uri="http://www.w3.org/XML/1998/namespace"/>
    <ds:schemaRef ds:uri="http://schemas.microsoft.com/office/infopath/2007/PartnerControls"/>
    <ds:schemaRef ds:uri="http://purl.org/dc/terms/"/>
    <ds:schemaRef ds:uri="http://schemas.microsoft.com/office/2006/documentManagement/types"/>
    <ds:schemaRef ds:uri="71af3243-3dd4-4a8d-8c0d-dd76da1f02a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7249B93-B781-4B18-86F0-06B1B4BC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F8CC1F-02A7-41FB-B220-42B0D943F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27</vt:i4>
      </vt:variant>
    </vt:vector>
  </HeadingPairs>
  <TitlesOfParts>
    <vt:vector size="39" baseType="lpstr">
      <vt:lpstr>Janvier</vt:lpstr>
      <vt:lpstr>Février</vt:lpstr>
      <vt:lpstr>Mars</vt:lpstr>
      <vt:lpstr>Avril</vt:lpstr>
      <vt:lpstr>Mai</vt:lpstr>
      <vt:lpstr>Juin</vt:lpstr>
      <vt:lpstr>Juillet</vt:lpstr>
      <vt:lpstr>Août</vt:lpstr>
      <vt:lpstr>Septembre</vt:lpstr>
      <vt:lpstr>Octobre</vt:lpstr>
      <vt:lpstr>Novembre</vt:lpstr>
      <vt:lpstr>Décembre</vt:lpstr>
      <vt:lpstr>AnnéeCalendrier</vt:lpstr>
      <vt:lpstr>DébutSemaine</vt:lpstr>
      <vt:lpstr>Janvier!Zone_d_impression</vt:lpstr>
      <vt:lpstr>ZoneTitreColonne1...H12.1</vt:lpstr>
      <vt:lpstr>ZoneTitreColonne1...H12.10</vt:lpstr>
      <vt:lpstr>ZoneTitreColonne1...H12.11</vt:lpstr>
      <vt:lpstr>ZoneTitreColonne1...H12.12</vt:lpstr>
      <vt:lpstr>ZoneTitreColonne1...H12.2</vt:lpstr>
      <vt:lpstr>ZoneTitreColonne1...H12.3</vt:lpstr>
      <vt:lpstr>ZoneTitreColonne1...H12.4</vt:lpstr>
      <vt:lpstr>ZoneTitreColonne1...H12.5</vt:lpstr>
      <vt:lpstr>ZoneTitreColonne1...H12.6</vt:lpstr>
      <vt:lpstr>ZoneTitreColonne1...H12.7</vt:lpstr>
      <vt:lpstr>ZoneTitreColonne1...H12.8</vt:lpstr>
      <vt:lpstr>ZoneTitreColonne1...H12.9</vt:lpstr>
      <vt:lpstr>ZoneTitreColonne2...C14.1</vt:lpstr>
      <vt:lpstr>ZoneTitreColonne2...C14.10</vt:lpstr>
      <vt:lpstr>ZoneTitreColonne2...C14.11</vt:lpstr>
      <vt:lpstr>ZoneTitreColonne2...C14.12</vt:lpstr>
      <vt:lpstr>ZoneTitreColonne2...C14.2</vt:lpstr>
      <vt:lpstr>ZoneTitreColonne2...C14.3</vt:lpstr>
      <vt:lpstr>ZoneTitreColonne2...C14.4</vt:lpstr>
      <vt:lpstr>ZoneTitreColonne2...C14.5</vt:lpstr>
      <vt:lpstr>ZoneTitreColonne2...C14.6</vt:lpstr>
      <vt:lpstr>ZoneTitreColonne2...C14.7</vt:lpstr>
      <vt:lpstr>ZoneTitreColonne2...C14.8</vt:lpstr>
      <vt:lpstr>ZoneTitreColonne2...C14.9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2019-04-29T04:00:01Z</dcterms:created>
  <dcterms:modified xsi:type="dcterms:W3CDTF">2024-11-17T14:12:44Z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MSIP_Label_2fd53d93-3f4c-4b90-b511-bd6bdbb4fba9_Enabled">
    <vt:lpwstr>True</vt:lpwstr>
  </property>
  <property fmtid="{D5CDD505-2E9C-101B-9397-08002B2CF9AE}" pid="4" name="MSIP_Label_2fd53d93-3f4c-4b90-b511-bd6bdbb4fba9_SiteId">
    <vt:lpwstr>d852d5cd-724c-4128-8812-ffa5db3f8507</vt:lpwstr>
  </property>
  <property fmtid="{D5CDD505-2E9C-101B-9397-08002B2CF9AE}" pid="5" name="MSIP_Label_2fd53d93-3f4c-4b90-b511-bd6bdbb4fba9_Owner">
    <vt:lpwstr>U158075@INETPSA.COM</vt:lpwstr>
  </property>
  <property fmtid="{D5CDD505-2E9C-101B-9397-08002B2CF9AE}" pid="6" name="MSIP_Label_2fd53d93-3f4c-4b90-b511-bd6bdbb4fba9_SetDate">
    <vt:lpwstr>2019-12-11T11:07:55.6387068Z</vt:lpwstr>
  </property>
  <property fmtid="{D5CDD505-2E9C-101B-9397-08002B2CF9AE}" pid="7" name="MSIP_Label_2fd53d93-3f4c-4b90-b511-bd6bdbb4fba9_Name">
    <vt:lpwstr>C2 - PSA Sensitive</vt:lpwstr>
  </property>
  <property fmtid="{D5CDD505-2E9C-101B-9397-08002B2CF9AE}" pid="8" name="MSIP_Label_2fd53d93-3f4c-4b90-b511-bd6bdbb4fba9_Application">
    <vt:lpwstr>Microsoft Azure Information Protection</vt:lpwstr>
  </property>
  <property fmtid="{D5CDD505-2E9C-101B-9397-08002B2CF9AE}" pid="9" name="MSIP_Label_2fd53d93-3f4c-4b90-b511-bd6bdbb4fba9_Extended_MSFT_Method">
    <vt:lpwstr>Automatic</vt:lpwstr>
  </property>
  <property fmtid="{D5CDD505-2E9C-101B-9397-08002B2CF9AE}" pid="10" name="Sensitivity">
    <vt:lpwstr>C2 - PSA Sensitive</vt:lpwstr>
  </property>
</Properties>
</file>