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autoCompressPictures="0"/>
  <xr:revisionPtr revIDLastSave="0" documentId="13_ncr:1_{BAD3DE70-F597-4400-8FBF-57C061AD9E20}" xr6:coauthVersionLast="47" xr6:coauthVersionMax="47" xr10:uidLastSave="{00000000-0000-0000-0000-000000000000}"/>
  <bookViews>
    <workbookView xWindow="-120" yWindow="-120" windowWidth="29040" windowHeight="15720" tabRatio="788" activeTab="6" xr2:uid="{00000000-000D-0000-FFFF-FFFF00000000}"/>
  </bookViews>
  <sheets>
    <sheet name="Janvier" sheetId="14" r:id="rId1"/>
    <sheet name="Février" sheetId="15" r:id="rId2"/>
    <sheet name="Mars" sheetId="16" r:id="rId3"/>
    <sheet name="Avril" sheetId="17" r:id="rId4"/>
    <sheet name="Mai" sheetId="18" r:id="rId5"/>
    <sheet name="Juin" sheetId="19" r:id="rId6"/>
    <sheet name="Juillet" sheetId="20" r:id="rId7"/>
    <sheet name="Août" sheetId="21" r:id="rId8"/>
    <sheet name="Septembre" sheetId="22" r:id="rId9"/>
    <sheet name="Octobre" sheetId="23" r:id="rId10"/>
    <sheet name="Novembre" sheetId="24" r:id="rId11"/>
    <sheet name="Décembre" sheetId="25" r:id="rId12"/>
  </sheets>
  <definedNames>
    <definedName name="AnnéeCalendrier">Janvier!$K$3</definedName>
    <definedName name="DébutSemaine">Janvier!$K$4</definedName>
    <definedName name="JoursEtSemaines">{0,1,2,3,4,5,6} + {0;1;2;3;4;5}*7</definedName>
    <definedName name="_xlnm.Print_Area" localSheetId="0">Janvier!$A$1:$H$14</definedName>
    <definedName name="ZoneTitreColonne1...H12.1">Janvier!$B$2</definedName>
    <definedName name="ZoneTitreColonne1...H12.10">Octobre!$B$2</definedName>
    <definedName name="ZoneTitreColonne1...H12.11">Novembre!$B$2</definedName>
    <definedName name="ZoneTitreColonne1...H12.12">Décembre!$B$2</definedName>
    <definedName name="ZoneTitreColonne1...H12.2">Février!$B$2</definedName>
    <definedName name="ZoneTitreColonne1...H12.3">Mars!$B$2</definedName>
    <definedName name="ZoneTitreColonne1...H12.4">Avril!$B$2</definedName>
    <definedName name="ZoneTitreColonne1...H12.5">Mai!$B$2</definedName>
    <definedName name="ZoneTitreColonne1...H12.6">Juin!$B$2</definedName>
    <definedName name="ZoneTitreColonne1...H12.7">Juillet!$B$2</definedName>
    <definedName name="ZoneTitreColonne1...H12.8">Août!$B$2</definedName>
    <definedName name="ZoneTitreColonne1...H12.9">Septembre!$B$2</definedName>
    <definedName name="ZoneTitreColonne2...C14.1">Janvier!$B$2</definedName>
    <definedName name="ZoneTitreColonne2...C14.10">Octobre!$B$2</definedName>
    <definedName name="ZoneTitreColonne2...C14.11">Novembre!$B$2</definedName>
    <definedName name="ZoneTitreColonne2...C14.12">Décembre!$B$2</definedName>
    <definedName name="ZoneTitreColonne2...C14.2">Février!$B$2</definedName>
    <definedName name="ZoneTitreColonne2...C14.3">Mars!$B$2</definedName>
    <definedName name="ZoneTitreColonne2...C14.4">Avril!$B$2</definedName>
    <definedName name="ZoneTitreColonne2...C14.5">Mai!$B$2</definedName>
    <definedName name="ZoneTitreColonne2...C14.6">Juin!$B$2</definedName>
    <definedName name="ZoneTitreColonne2...C14.7">Juillet!$B$2</definedName>
    <definedName name="ZoneTitreColonne2...C14.8">Août!$B$2</definedName>
    <definedName name="ZoneTitreColonne2...C14.9">Septembre!$B$2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4" l="1"/>
  <c r="B2" i="16" l="1"/>
  <c r="B2" i="17"/>
  <c r="B2" i="18"/>
  <c r="B2" i="19"/>
  <c r="B2" i="20"/>
  <c r="B2" i="21"/>
  <c r="B2" i="22"/>
  <c r="B2" i="23"/>
  <c r="B2" i="24"/>
  <c r="B2" i="25"/>
  <c r="B2" i="15"/>
  <c r="B23" i="17" a="1"/>
  <c r="C23" i="17" s="1"/>
  <c r="B19" i="17" a="1"/>
  <c r="G19" i="17" s="1"/>
  <c r="B15" i="17" a="1"/>
  <c r="G15" i="17" s="1"/>
  <c r="B11" i="17" a="1"/>
  <c r="G11" i="17" s="1"/>
  <c r="B7" i="17" a="1"/>
  <c r="G7" i="17" s="1"/>
  <c r="B3" i="17" a="1"/>
  <c r="G3" i="17" s="1"/>
  <c r="B23" i="18" a="1"/>
  <c r="B23" i="18" s="1"/>
  <c r="B19" i="18" a="1"/>
  <c r="G19" i="18" s="1"/>
  <c r="B15" i="18" a="1"/>
  <c r="C15" i="18" s="1"/>
  <c r="B11" i="18" a="1"/>
  <c r="G11" i="18" s="1"/>
  <c r="B7" i="18" a="1"/>
  <c r="C7" i="18" s="1"/>
  <c r="B3" i="18" a="1"/>
  <c r="G3" i="18" s="1"/>
  <c r="B23" i="19" a="1"/>
  <c r="C23" i="19" s="1"/>
  <c r="B19" i="19" a="1"/>
  <c r="G19" i="19" s="1"/>
  <c r="B15" i="19" a="1"/>
  <c r="G15" i="19" s="1"/>
  <c r="B11" i="19" a="1"/>
  <c r="G11" i="19" s="1"/>
  <c r="B7" i="19" a="1"/>
  <c r="G7" i="19" s="1"/>
  <c r="B3" i="19" a="1"/>
  <c r="G3" i="19" s="1"/>
  <c r="B19" i="20" a="1"/>
  <c r="B19" i="20" s="1"/>
  <c r="B17" i="20" a="1"/>
  <c r="B15" i="20" a="1"/>
  <c r="B11" i="20" a="1"/>
  <c r="B7" i="20" a="1"/>
  <c r="B3" i="20" a="1"/>
  <c r="B13" i="21" a="1"/>
  <c r="C13" i="21" s="1"/>
  <c r="B11" i="21" a="1"/>
  <c r="G11" i="21" s="1"/>
  <c r="B9" i="21" a="1"/>
  <c r="G9" i="21" s="1"/>
  <c r="B7" i="21" a="1"/>
  <c r="G7" i="21" s="1"/>
  <c r="B5" i="21" a="1"/>
  <c r="G5" i="21" s="1"/>
  <c r="B3" i="21" a="1"/>
  <c r="H3" i="21" s="1"/>
  <c r="B23" i="22" a="1"/>
  <c r="C23" i="22" s="1"/>
  <c r="B19" i="22" a="1"/>
  <c r="G19" i="22" s="1"/>
  <c r="B15" i="22"/>
  <c r="B15" i="22" a="1"/>
  <c r="G15" i="22" s="1"/>
  <c r="B11" i="22" a="1"/>
  <c r="G11" i="22" s="1"/>
  <c r="B7" i="22" a="1"/>
  <c r="G7" i="22" s="1"/>
  <c r="B3" i="22" a="1"/>
  <c r="G3" i="22" s="1"/>
  <c r="B23" i="23" a="1"/>
  <c r="B23" i="23" s="1"/>
  <c r="B19" i="23" a="1"/>
  <c r="H19" i="23" s="1"/>
  <c r="B15" i="23" a="1"/>
  <c r="H15" i="23" s="1"/>
  <c r="B11" i="23" a="1"/>
  <c r="H11" i="23" s="1"/>
  <c r="B7" i="23" a="1"/>
  <c r="H7" i="23" s="1"/>
  <c r="B3" i="23" a="1"/>
  <c r="H3" i="23" s="1"/>
  <c r="B13" i="24" a="1"/>
  <c r="C13" i="24" s="1"/>
  <c r="B11" i="24" a="1"/>
  <c r="G11" i="24" s="1"/>
  <c r="B9" i="24"/>
  <c r="B9" i="24" a="1"/>
  <c r="G9" i="24" s="1"/>
  <c r="B7" i="24"/>
  <c r="B7" i="24" a="1"/>
  <c r="G7" i="24" s="1"/>
  <c r="B5" i="24" a="1"/>
  <c r="G5" i="24" s="1"/>
  <c r="B3" i="24" a="1"/>
  <c r="G3" i="24" s="1"/>
  <c r="B13" i="25" a="1"/>
  <c r="B13" i="25" s="1"/>
  <c r="B11" i="25" a="1"/>
  <c r="H11" i="25" s="1"/>
  <c r="B9" i="25" a="1"/>
  <c r="H9" i="25" s="1"/>
  <c r="B7" i="25" a="1"/>
  <c r="H7" i="25" s="1"/>
  <c r="B5" i="25" a="1"/>
  <c r="H5" i="25" s="1"/>
  <c r="B3" i="25" a="1"/>
  <c r="H3" i="25" s="1"/>
  <c r="B17" i="16" a="1"/>
  <c r="C17" i="16" s="1"/>
  <c r="B15" i="16" a="1"/>
  <c r="G15" i="16" s="1"/>
  <c r="B11" i="16" a="1"/>
  <c r="G11" i="16" s="1"/>
  <c r="B9" i="16" a="1"/>
  <c r="G9" i="16" s="1"/>
  <c r="B5" i="16" a="1"/>
  <c r="G5" i="16" s="1"/>
  <c r="B3" i="16" a="1"/>
  <c r="G3" i="16" s="1"/>
  <c r="B13" i="15" a="1"/>
  <c r="C13" i="15" s="1"/>
  <c r="B11" i="15" a="1"/>
  <c r="G11" i="15" s="1"/>
  <c r="D9" i="15"/>
  <c r="B9" i="15" a="1"/>
  <c r="G9" i="15" s="1"/>
  <c r="B7" i="15" a="1"/>
  <c r="G7" i="15" s="1"/>
  <c r="B5" i="15" a="1"/>
  <c r="G5" i="15" s="1"/>
  <c r="B3" i="15" a="1"/>
  <c r="G3" i="15" s="1"/>
  <c r="B5" i="16" l="1"/>
  <c r="D7" i="22"/>
  <c r="B7" i="15"/>
  <c r="B11" i="15"/>
  <c r="F7" i="24"/>
  <c r="D11" i="22"/>
  <c r="C19" i="18"/>
  <c r="B7" i="17"/>
  <c r="C3" i="18"/>
  <c r="C11" i="18"/>
  <c r="D7" i="24"/>
  <c r="D9" i="24"/>
  <c r="B23" i="19"/>
  <c r="G7" i="18"/>
  <c r="B3" i="15"/>
  <c r="D7" i="15"/>
  <c r="B11" i="16"/>
  <c r="D15" i="16"/>
  <c r="B11" i="24"/>
  <c r="F7" i="22"/>
  <c r="B23" i="22"/>
  <c r="B7" i="21"/>
  <c r="D9" i="21"/>
  <c r="B7" i="19"/>
  <c r="D11" i="19"/>
  <c r="F7" i="17"/>
  <c r="B15" i="17"/>
  <c r="F7" i="15"/>
  <c r="D11" i="16"/>
  <c r="D7" i="21"/>
  <c r="D7" i="19"/>
  <c r="F11" i="16"/>
  <c r="B17" i="16"/>
  <c r="B3" i="24"/>
  <c r="B7" i="22"/>
  <c r="B11" i="22"/>
  <c r="F7" i="21"/>
  <c r="B11" i="21"/>
  <c r="F7" i="19"/>
  <c r="B15" i="19"/>
  <c r="D11" i="17"/>
  <c r="H19" i="17"/>
  <c r="H5" i="15"/>
  <c r="H5" i="24"/>
  <c r="H3" i="22"/>
  <c r="H19" i="19"/>
  <c r="F3" i="15"/>
  <c r="D5" i="15"/>
  <c r="H9" i="15"/>
  <c r="F11" i="15"/>
  <c r="F5" i="16"/>
  <c r="D9" i="16"/>
  <c r="H15" i="16"/>
  <c r="F3" i="24"/>
  <c r="D5" i="24"/>
  <c r="H9" i="24"/>
  <c r="F11" i="24"/>
  <c r="D3" i="22"/>
  <c r="H11" i="22"/>
  <c r="F15" i="22"/>
  <c r="D19" i="22"/>
  <c r="H9" i="21"/>
  <c r="F11" i="21"/>
  <c r="D3" i="19"/>
  <c r="H11" i="19"/>
  <c r="F15" i="19"/>
  <c r="D19" i="19"/>
  <c r="G15" i="18"/>
  <c r="D3" i="17"/>
  <c r="H11" i="17"/>
  <c r="F15" i="17"/>
  <c r="D19" i="17"/>
  <c r="B23" i="17"/>
  <c r="H9" i="16"/>
  <c r="H19" i="22"/>
  <c r="H3" i="15"/>
  <c r="F5" i="15"/>
  <c r="B9" i="15"/>
  <c r="H11" i="15"/>
  <c r="H5" i="16"/>
  <c r="F9" i="16"/>
  <c r="B15" i="16"/>
  <c r="H3" i="24"/>
  <c r="F5" i="24"/>
  <c r="H11" i="24"/>
  <c r="F3" i="22"/>
  <c r="H15" i="22"/>
  <c r="F19" i="22"/>
  <c r="B9" i="21"/>
  <c r="H11" i="21"/>
  <c r="F3" i="19"/>
  <c r="B11" i="19"/>
  <c r="H15" i="19"/>
  <c r="F19" i="19"/>
  <c r="C23" i="18"/>
  <c r="F3" i="17"/>
  <c r="D7" i="17"/>
  <c r="B11" i="17"/>
  <c r="H15" i="17"/>
  <c r="F19" i="17"/>
  <c r="H3" i="19"/>
  <c r="H3" i="17"/>
  <c r="D3" i="15"/>
  <c r="B5" i="15"/>
  <c r="H7" i="15"/>
  <c r="F9" i="15"/>
  <c r="D11" i="15"/>
  <c r="B13" i="15"/>
  <c r="D5" i="16"/>
  <c r="B9" i="16"/>
  <c r="H11" i="16"/>
  <c r="F15" i="16"/>
  <c r="D3" i="24"/>
  <c r="B5" i="24"/>
  <c r="H7" i="24"/>
  <c r="F9" i="24"/>
  <c r="D11" i="24"/>
  <c r="B13" i="24"/>
  <c r="B3" i="22"/>
  <c r="H7" i="22"/>
  <c r="F11" i="22"/>
  <c r="D15" i="22"/>
  <c r="B19" i="22"/>
  <c r="H7" i="21"/>
  <c r="F9" i="21"/>
  <c r="D11" i="21"/>
  <c r="B13" i="21"/>
  <c r="B3" i="19"/>
  <c r="H7" i="19"/>
  <c r="F11" i="19"/>
  <c r="D15" i="19"/>
  <c r="B19" i="19"/>
  <c r="B3" i="17"/>
  <c r="H7" i="17"/>
  <c r="F11" i="17"/>
  <c r="D15" i="17"/>
  <c r="B19" i="17"/>
  <c r="B3" i="16"/>
  <c r="D3" i="16"/>
  <c r="F3" i="16"/>
  <c r="H3" i="16"/>
  <c r="C3" i="25"/>
  <c r="E3" i="25"/>
  <c r="G3" i="25"/>
  <c r="C5" i="25"/>
  <c r="E5" i="25"/>
  <c r="G5" i="25"/>
  <c r="C7" i="25"/>
  <c r="E7" i="25"/>
  <c r="G7" i="25"/>
  <c r="C9" i="25"/>
  <c r="E9" i="25"/>
  <c r="G9" i="25"/>
  <c r="C11" i="25"/>
  <c r="E11" i="25"/>
  <c r="G11" i="25"/>
  <c r="C13" i="25"/>
  <c r="C3" i="23"/>
  <c r="E3" i="23"/>
  <c r="G3" i="23"/>
  <c r="C7" i="23"/>
  <c r="E7" i="23"/>
  <c r="G7" i="23"/>
  <c r="C11" i="23"/>
  <c r="E11" i="23"/>
  <c r="G11" i="23"/>
  <c r="C15" i="23"/>
  <c r="E15" i="23"/>
  <c r="G15" i="23"/>
  <c r="C19" i="23"/>
  <c r="E19" i="23"/>
  <c r="G19" i="23"/>
  <c r="C23" i="23"/>
  <c r="C3" i="21"/>
  <c r="E3" i="21"/>
  <c r="G3" i="21"/>
  <c r="C5" i="21"/>
  <c r="E5" i="21"/>
  <c r="H5" i="21"/>
  <c r="H3" i="20"/>
  <c r="F3" i="20"/>
  <c r="D3" i="20"/>
  <c r="B3" i="20"/>
  <c r="E3" i="20"/>
  <c r="H7" i="20"/>
  <c r="F7" i="20"/>
  <c r="D7" i="20"/>
  <c r="B7" i="20"/>
  <c r="E7" i="20"/>
  <c r="H11" i="20"/>
  <c r="F11" i="20"/>
  <c r="D11" i="20"/>
  <c r="B11" i="20"/>
  <c r="E11" i="20"/>
  <c r="H15" i="20"/>
  <c r="F15" i="20"/>
  <c r="D15" i="20"/>
  <c r="B15" i="20"/>
  <c r="E15" i="20"/>
  <c r="H17" i="20"/>
  <c r="F17" i="20"/>
  <c r="D17" i="20"/>
  <c r="B17" i="20"/>
  <c r="E17" i="20"/>
  <c r="C3" i="16"/>
  <c r="E3" i="16"/>
  <c r="C5" i="16"/>
  <c r="E5" i="16"/>
  <c r="C9" i="16"/>
  <c r="E9" i="16"/>
  <c r="C11" i="16"/>
  <c r="E11" i="16"/>
  <c r="C15" i="16"/>
  <c r="E15" i="16"/>
  <c r="B3" i="25"/>
  <c r="D3" i="25"/>
  <c r="F3" i="25"/>
  <c r="B5" i="25"/>
  <c r="D5" i="25"/>
  <c r="F5" i="25"/>
  <c r="B7" i="25"/>
  <c r="D7" i="25"/>
  <c r="F7" i="25"/>
  <c r="B9" i="25"/>
  <c r="D9" i="25"/>
  <c r="F9" i="25"/>
  <c r="B11" i="25"/>
  <c r="D11" i="25"/>
  <c r="F11" i="25"/>
  <c r="C3" i="24"/>
  <c r="E3" i="24"/>
  <c r="C5" i="24"/>
  <c r="E5" i="24"/>
  <c r="C7" i="24"/>
  <c r="E7" i="24"/>
  <c r="C9" i="24"/>
  <c r="E9" i="24"/>
  <c r="C11" i="24"/>
  <c r="E11" i="24"/>
  <c r="B3" i="23"/>
  <c r="D3" i="23"/>
  <c r="F3" i="23"/>
  <c r="B7" i="23"/>
  <c r="D7" i="23"/>
  <c r="F7" i="23"/>
  <c r="B11" i="23"/>
  <c r="D11" i="23"/>
  <c r="F11" i="23"/>
  <c r="B15" i="23"/>
  <c r="D15" i="23"/>
  <c r="F15" i="23"/>
  <c r="B19" i="23"/>
  <c r="D19" i="23"/>
  <c r="F19" i="23"/>
  <c r="C3" i="22"/>
  <c r="E3" i="22"/>
  <c r="C7" i="22"/>
  <c r="E7" i="22"/>
  <c r="C11" i="22"/>
  <c r="E11" i="22"/>
  <c r="C15" i="22"/>
  <c r="E15" i="22"/>
  <c r="C19" i="22"/>
  <c r="E19" i="22"/>
  <c r="B3" i="21"/>
  <c r="D3" i="21"/>
  <c r="F3" i="21"/>
  <c r="B5" i="21"/>
  <c r="D5" i="21"/>
  <c r="F5" i="21"/>
  <c r="C3" i="20"/>
  <c r="G3" i="20"/>
  <c r="C7" i="20"/>
  <c r="G7" i="20"/>
  <c r="C11" i="20"/>
  <c r="G11" i="20"/>
  <c r="C15" i="20"/>
  <c r="G15" i="20"/>
  <c r="C17" i="20"/>
  <c r="G17" i="20"/>
  <c r="C19" i="20"/>
  <c r="H3" i="18"/>
  <c r="F3" i="18"/>
  <c r="D3" i="18"/>
  <c r="B3" i="18"/>
  <c r="E3" i="18"/>
  <c r="H7" i="18"/>
  <c r="F7" i="18"/>
  <c r="D7" i="18"/>
  <c r="B7" i="18"/>
  <c r="E7" i="18"/>
  <c r="H11" i="18"/>
  <c r="F11" i="18"/>
  <c r="D11" i="18"/>
  <c r="B11" i="18"/>
  <c r="E11" i="18"/>
  <c r="H15" i="18"/>
  <c r="F15" i="18"/>
  <c r="D15" i="18"/>
  <c r="B15" i="18"/>
  <c r="E15" i="18"/>
  <c r="H19" i="18"/>
  <c r="F19" i="18"/>
  <c r="D19" i="18"/>
  <c r="B19" i="18"/>
  <c r="E19" i="18"/>
  <c r="C7" i="21"/>
  <c r="E7" i="21"/>
  <c r="C9" i="21"/>
  <c r="E9" i="21"/>
  <c r="C11" i="21"/>
  <c r="E11" i="21"/>
  <c r="C3" i="19"/>
  <c r="E3" i="19"/>
  <c r="C7" i="19"/>
  <c r="E7" i="19"/>
  <c r="C11" i="19"/>
  <c r="E11" i="19"/>
  <c r="C15" i="19"/>
  <c r="E15" i="19"/>
  <c r="C19" i="19"/>
  <c r="E19" i="19"/>
  <c r="C3" i="17"/>
  <c r="E3" i="17"/>
  <c r="C7" i="17"/>
  <c r="E7" i="17"/>
  <c r="C11" i="17"/>
  <c r="E11" i="17"/>
  <c r="C15" i="17"/>
  <c r="E15" i="17"/>
  <c r="C19" i="17"/>
  <c r="E19" i="17"/>
  <c r="C3" i="15"/>
  <c r="E3" i="15"/>
  <c r="C5" i="15"/>
  <c r="E5" i="15"/>
  <c r="C7" i="15"/>
  <c r="E7" i="15"/>
  <c r="C9" i="15"/>
  <c r="E9" i="15"/>
  <c r="C11" i="15"/>
  <c r="E11" i="15"/>
  <c r="B13" i="14" a="1"/>
  <c r="C13" i="14" s="1"/>
  <c r="B11" i="14" a="1"/>
  <c r="H11" i="14" s="1"/>
  <c r="B9" i="14" a="1"/>
  <c r="G9" i="14" s="1"/>
  <c r="B7" i="14" a="1"/>
  <c r="G7" i="14" s="1"/>
  <c r="B5" i="14" a="1"/>
  <c r="H5" i="14" s="1"/>
  <c r="B3" i="14" a="1"/>
  <c r="G3" i="14" s="1"/>
  <c r="G2" i="14" s="1"/>
  <c r="B1" i="25"/>
  <c r="B1" i="24"/>
  <c r="B1" i="23"/>
  <c r="B1" i="22"/>
  <c r="B1" i="21"/>
  <c r="B1" i="20"/>
  <c r="B1" i="19"/>
  <c r="B1" i="18"/>
  <c r="B1" i="17"/>
  <c r="B1" i="16"/>
  <c r="B1" i="15"/>
  <c r="C5" i="14" l="1"/>
  <c r="E5" i="14"/>
  <c r="G5" i="14"/>
  <c r="C11" i="14"/>
  <c r="E11" i="14"/>
  <c r="G11" i="14"/>
  <c r="B3" i="14"/>
  <c r="D3" i="14"/>
  <c r="D2" i="14" s="1"/>
  <c r="F3" i="14"/>
  <c r="F2" i="14" s="1"/>
  <c r="H3" i="14"/>
  <c r="H2" i="14" s="1"/>
  <c r="B5" i="14"/>
  <c r="D5" i="14"/>
  <c r="F5" i="14"/>
  <c r="B7" i="14"/>
  <c r="D7" i="14"/>
  <c r="F7" i="14"/>
  <c r="H7" i="14"/>
  <c r="B9" i="14"/>
  <c r="D9" i="14"/>
  <c r="F9" i="14"/>
  <c r="H9" i="14"/>
  <c r="B11" i="14"/>
  <c r="D11" i="14"/>
  <c r="F11" i="14"/>
  <c r="B13" i="14"/>
  <c r="C3" i="14"/>
  <c r="C2" i="14" s="1"/>
  <c r="E3" i="14"/>
  <c r="E2" i="14" s="1"/>
  <c r="C7" i="14"/>
  <c r="E7" i="14"/>
  <c r="C9" i="14"/>
  <c r="E9" i="14"/>
  <c r="G2" i="25" l="1"/>
  <c r="G2" i="24"/>
  <c r="G2" i="23"/>
  <c r="H2" i="22"/>
  <c r="G2" i="21"/>
  <c r="E2" i="20"/>
  <c r="H2" i="19"/>
  <c r="G2" i="18"/>
  <c r="H2" i="17"/>
  <c r="H2" i="16"/>
  <c r="H2" i="15"/>
  <c r="F2" i="18" l="1"/>
  <c r="D2" i="18"/>
  <c r="H2" i="18"/>
  <c r="D2" i="25"/>
  <c r="F2" i="25"/>
  <c r="H2" i="25"/>
  <c r="C2" i="25"/>
  <c r="E2" i="25"/>
  <c r="D2" i="24"/>
  <c r="F2" i="24"/>
  <c r="H2" i="24"/>
  <c r="C2" i="24"/>
  <c r="E2" i="24"/>
  <c r="D2" i="23"/>
  <c r="F2" i="23"/>
  <c r="H2" i="23"/>
  <c r="C2" i="23"/>
  <c r="E2" i="23"/>
  <c r="C2" i="22"/>
  <c r="E2" i="22"/>
  <c r="G2" i="22"/>
  <c r="D2" i="22"/>
  <c r="F2" i="22"/>
  <c r="D2" i="21"/>
  <c r="F2" i="21"/>
  <c r="H2" i="21"/>
  <c r="C2" i="21"/>
  <c r="E2" i="21"/>
  <c r="C2" i="20"/>
  <c r="G2" i="20"/>
  <c r="D2" i="20"/>
  <c r="F2" i="20"/>
  <c r="H2" i="20"/>
  <c r="C2" i="19"/>
  <c r="E2" i="19"/>
  <c r="G2" i="19"/>
  <c r="D2" i="19"/>
  <c r="F2" i="19"/>
  <c r="C2" i="18"/>
  <c r="E2" i="18"/>
  <c r="C2" i="17"/>
  <c r="E2" i="17"/>
  <c r="G2" i="17"/>
  <c r="D2" i="17"/>
  <c r="F2" i="17"/>
  <c r="C2" i="16"/>
  <c r="E2" i="16"/>
  <c r="G2" i="16"/>
  <c r="D2" i="16"/>
  <c r="F2" i="16"/>
  <c r="C2" i="15"/>
  <c r="E2" i="15"/>
  <c r="G2" i="15"/>
  <c r="D2" i="15"/>
  <c r="F2" i="15"/>
  <c r="B2" i="14"/>
</calcChain>
</file>

<file path=xl/sharedStrings.xml><?xml version="1.0" encoding="utf-8"?>
<sst xmlns="http://schemas.openxmlformats.org/spreadsheetml/2006/main" count="114" uniqueCount="36">
  <si>
    <t>Notes</t>
  </si>
  <si>
    <t>Paramètres du Calendrier</t>
  </si>
  <si>
    <t>Année</t>
  </si>
  <si>
    <t>Début de la semaine</t>
  </si>
  <si>
    <t>LUNDI</t>
  </si>
  <si>
    <t>Cours</t>
  </si>
  <si>
    <t>Compétitons fédérales</t>
  </si>
  <si>
    <t>Grands prix</t>
  </si>
  <si>
    <t>Compétitions EdG</t>
  </si>
  <si>
    <t>Promotion U16 filles</t>
  </si>
  <si>
    <t>La Wantzenau</t>
  </si>
  <si>
    <t>Reims</t>
  </si>
  <si>
    <t>Faulquemont</t>
  </si>
  <si>
    <t>Val de Sorne</t>
  </si>
  <si>
    <t>Quetigny</t>
  </si>
  <si>
    <t>Château d'Avoise</t>
  </si>
  <si>
    <t>Prunevelle</t>
  </si>
  <si>
    <t>Cours Nicolas</t>
  </si>
  <si>
    <t>Stage été</t>
  </si>
  <si>
    <t>Stage Elite</t>
  </si>
  <si>
    <t>Passage de drapeau</t>
  </si>
  <si>
    <t>LISA</t>
  </si>
  <si>
    <t>RIVA</t>
  </si>
  <si>
    <t>CIGLIA</t>
  </si>
  <si>
    <t>GUY</t>
  </si>
  <si>
    <t>CT NFC à Rougemont</t>
  </si>
  <si>
    <t>CT NFC Bournel</t>
  </si>
  <si>
    <t>CT NFC Prunevelle</t>
  </si>
  <si>
    <t>CT NFC Pontarlier</t>
  </si>
  <si>
    <t>Tuhié de MESANDANS</t>
  </si>
  <si>
    <t>Finale Challenge des écoles
Châlon sur Saône.</t>
  </si>
  <si>
    <t>CT NFC Luxeuil</t>
  </si>
  <si>
    <t>CT NFCBesançon</t>
  </si>
  <si>
    <t>Cours
Gr. 1 14h-15h
Gr. Elites 15h-16h</t>
  </si>
  <si>
    <t>Coaching mental U16 filles 14h à 15h</t>
  </si>
  <si>
    <t>3ème division U16 garçons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</si>
</sst>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36">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b/>
      <sz val="12"/>
      <color theme="1" tint="0.24994659260841701"/>
      <name val="Lucida Sans"/>
      <family val="2"/>
      <scheme val="minor"/>
    </font>
    <font>
      <b/>
      <sz val="14"/>
      <color theme="1" tint="0.24994659260841701"/>
      <name val="Lucida Sans"/>
      <family val="2"/>
      <scheme val="minor"/>
    </font>
    <font>
      <sz val="11"/>
      <name val="Lucida Sans"/>
      <family val="2"/>
      <scheme val="minor"/>
    </font>
    <font>
      <sz val="8"/>
      <name val="Lucida Sans"/>
      <family val="2"/>
      <scheme val="minor"/>
    </font>
    <font>
      <b/>
      <sz val="11"/>
      <color theme="0"/>
      <name val="Lucida Sans"/>
      <family val="2"/>
      <charset val="238"/>
      <scheme val="minor"/>
    </font>
  </fonts>
  <fills count="54">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F0"/>
        <bgColor indexed="64"/>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1"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4" fillId="24" borderId="11" applyNumberFormat="0" applyAlignment="0" applyProtection="0"/>
    <xf numFmtId="0" fontId="25" fillId="25" borderId="12" applyNumberFormat="0" applyAlignment="0" applyProtection="0"/>
    <xf numFmtId="0" fontId="26" fillId="25" borderId="11" applyNumberFormat="0" applyAlignment="0" applyProtection="0"/>
    <xf numFmtId="0" fontId="27" fillId="0" borderId="13" applyNumberFormat="0" applyFill="0" applyAlignment="0" applyProtection="0"/>
    <xf numFmtId="0" fontId="4" fillId="26" borderId="14" applyNumberFormat="0" applyAlignment="0" applyProtection="0"/>
    <xf numFmtId="0" fontId="28" fillId="0" borderId="0" applyNumberFormat="0" applyFill="0" applyBorder="0" applyAlignment="0" applyProtection="0"/>
    <xf numFmtId="0" fontId="11" fillId="27"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103">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16" fillId="0" borderId="4" xfId="15">
      <alignment horizontal="left" vertical="center" indent="1"/>
    </xf>
    <xf numFmtId="0" fontId="17" fillId="0" borderId="0" xfId="13" applyFont="1" applyAlignment="1">
      <alignment horizontal="right"/>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0" fontId="6" fillId="9" borderId="0" xfId="5" applyFill="1" applyBorder="1" applyAlignment="1">
      <alignment horizontal="left" vertical="center"/>
    </xf>
    <xf numFmtId="0" fontId="8" fillId="9" borderId="0" xfId="2" applyFill="1" applyBorder="1" applyAlignment="1">
      <alignment vertical="center"/>
    </xf>
    <xf numFmtId="0" fontId="15" fillId="11" borderId="0" xfId="14" applyFill="1">
      <alignment vertical="center"/>
    </xf>
    <xf numFmtId="0" fontId="6" fillId="11" borderId="0" xfId="5" applyFill="1" applyBorder="1" applyAlignment="1">
      <alignment horizontal="left" vertical="center"/>
    </xf>
    <xf numFmtId="0" fontId="8" fillId="11" borderId="0" xfId="2" applyFill="1" applyBorder="1" applyAlignment="1">
      <alignment vertical="center"/>
    </xf>
    <xf numFmtId="0" fontId="6" fillId="11" borderId="0" xfId="5" applyFill="1" applyAlignment="1">
      <alignment horizontal="left" vertical="center"/>
    </xf>
    <xf numFmtId="0" fontId="15" fillId="12" borderId="0" xfId="14" applyFill="1">
      <alignment vertical="center"/>
    </xf>
    <xf numFmtId="0" fontId="6" fillId="12" borderId="0" xfId="5" applyFill="1" applyBorder="1" applyAlignment="1">
      <alignment horizontal="left" vertical="center"/>
    </xf>
    <xf numFmtId="0" fontId="8" fillId="12" borderId="0" xfId="2" applyFill="1" applyBorder="1" applyAlignment="1">
      <alignment vertical="center"/>
    </xf>
    <xf numFmtId="0" fontId="6" fillId="12" borderId="0" xfId="5" applyFill="1" applyBorder="1" applyAlignment="1">
      <alignment horizontal="right" vertical="center"/>
    </xf>
    <xf numFmtId="0" fontId="15" fillId="13" borderId="0" xfId="14" applyFill="1">
      <alignment vertical="center"/>
    </xf>
    <xf numFmtId="0" fontId="6" fillId="13" borderId="0" xfId="5" applyFill="1" applyBorder="1" applyAlignment="1">
      <alignment horizontal="left" vertical="center"/>
    </xf>
    <xf numFmtId="0" fontId="8" fillId="13" borderId="0" xfId="2" applyFill="1" applyBorder="1" applyAlignment="1">
      <alignment vertical="center"/>
    </xf>
    <xf numFmtId="0" fontId="6" fillId="13" borderId="0" xfId="5" applyFill="1" applyBorder="1" applyAlignment="1">
      <alignment horizontal="right" vertical="center"/>
    </xf>
    <xf numFmtId="0" fontId="15" fillId="9" borderId="0" xfId="14" applyFill="1">
      <alignment vertical="center"/>
    </xf>
    <xf numFmtId="0" fontId="6" fillId="9" borderId="0" xfId="5" applyFill="1" applyBorder="1" applyAlignment="1">
      <alignment horizontal="right" vertical="center"/>
    </xf>
    <xf numFmtId="0" fontId="15" fillId="14" borderId="0" xfId="14" applyFill="1">
      <alignment vertical="center"/>
    </xf>
    <xf numFmtId="0" fontId="6" fillId="14" borderId="0" xfId="5" applyFill="1" applyBorder="1" applyAlignment="1">
      <alignment horizontal="left" vertical="center"/>
    </xf>
    <xf numFmtId="0" fontId="8" fillId="14" borderId="0" xfId="2" applyFill="1" applyBorder="1" applyAlignment="1">
      <alignment vertical="center"/>
    </xf>
    <xf numFmtId="0" fontId="6" fillId="14" borderId="0" xfId="5" applyFill="1" applyBorder="1" applyAlignment="1">
      <alignment horizontal="right" vertical="center"/>
    </xf>
    <xf numFmtId="0" fontId="18" fillId="10" borderId="0" xfId="14" applyFont="1" applyFill="1">
      <alignment vertical="center"/>
    </xf>
    <xf numFmtId="0" fontId="19" fillId="10" borderId="0" xfId="5" applyFont="1" applyFill="1" applyBorder="1" applyAlignment="1">
      <alignment horizontal="left" vertical="center"/>
    </xf>
    <xf numFmtId="0" fontId="20" fillId="10" borderId="0" xfId="2" applyFont="1" applyFill="1" applyBorder="1" applyAlignment="1">
      <alignment vertical="center"/>
    </xf>
    <xf numFmtId="0" fontId="19" fillId="10" borderId="0" xfId="5" applyFont="1" applyFill="1" applyBorder="1" applyAlignment="1">
      <alignment horizontal="right" vertical="center"/>
    </xf>
    <xf numFmtId="0" fontId="15" fillId="15" borderId="0" xfId="14" applyFill="1">
      <alignment vertical="center"/>
    </xf>
    <xf numFmtId="0" fontId="6" fillId="15" borderId="0" xfId="5" applyFill="1" applyBorder="1" applyAlignment="1">
      <alignment horizontal="left" vertical="center"/>
    </xf>
    <xf numFmtId="0" fontId="8" fillId="15" borderId="0" xfId="2" applyFill="1" applyBorder="1" applyAlignment="1">
      <alignment vertical="center"/>
    </xf>
    <xf numFmtId="0" fontId="6" fillId="15" borderId="0" xfId="5" applyFill="1" applyBorder="1" applyAlignment="1">
      <alignment horizontal="right" vertical="center"/>
    </xf>
    <xf numFmtId="0" fontId="15" fillId="16" borderId="0" xfId="14" applyFill="1">
      <alignment vertical="center"/>
    </xf>
    <xf numFmtId="0" fontId="6" fillId="16" borderId="0" xfId="5" applyFill="1" applyBorder="1" applyAlignment="1">
      <alignment horizontal="left" vertical="center"/>
    </xf>
    <xf numFmtId="0" fontId="8" fillId="16" borderId="0" xfId="2" applyFill="1" applyBorder="1" applyAlignment="1">
      <alignment vertical="center"/>
    </xf>
    <xf numFmtId="0" fontId="6" fillId="16" borderId="0" xfId="5" applyFill="1" applyBorder="1" applyAlignment="1">
      <alignment horizontal="right" vertical="center"/>
    </xf>
    <xf numFmtId="0" fontId="15" fillId="17" borderId="0" xfId="14" applyFill="1">
      <alignment vertical="center"/>
    </xf>
    <xf numFmtId="0" fontId="6" fillId="17" borderId="0" xfId="5" applyFill="1" applyBorder="1" applyAlignment="1">
      <alignment horizontal="left" vertical="center"/>
    </xf>
    <xf numFmtId="0" fontId="8" fillId="17" borderId="0" xfId="2" applyFill="1" applyBorder="1" applyAlignment="1">
      <alignment vertical="center"/>
    </xf>
    <xf numFmtId="0" fontId="6" fillId="17" borderId="0" xfId="5" applyFill="1" applyBorder="1" applyAlignment="1">
      <alignment horizontal="right" vertical="center"/>
    </xf>
    <xf numFmtId="0" fontId="6" fillId="18" borderId="0" xfId="5" applyFill="1" applyBorder="1" applyAlignment="1">
      <alignment horizontal="left" vertical="center"/>
    </xf>
    <xf numFmtId="0" fontId="8" fillId="18" borderId="0" xfId="2" applyFill="1" applyBorder="1" applyAlignment="1">
      <alignment vertical="center"/>
    </xf>
    <xf numFmtId="0" fontId="6" fillId="18" borderId="0" xfId="5" applyFill="1" applyBorder="1" applyAlignment="1">
      <alignment horizontal="right" vertical="center"/>
    </xf>
    <xf numFmtId="0" fontId="6" fillId="19" borderId="0" xfId="5" applyFill="1" applyBorder="1" applyAlignment="1">
      <alignment horizontal="left" vertical="center"/>
    </xf>
    <xf numFmtId="0" fontId="8" fillId="19" borderId="0" xfId="2" applyFill="1" applyBorder="1" applyAlignment="1">
      <alignment vertical="center"/>
    </xf>
    <xf numFmtId="0" fontId="6" fillId="19" borderId="0" xfId="5" applyFill="1" applyBorder="1" applyAlignment="1">
      <alignment horizontal="right" vertical="center"/>
    </xf>
    <xf numFmtId="0" fontId="18" fillId="18" borderId="0" xfId="14" applyFont="1" applyFill="1">
      <alignment vertical="center"/>
    </xf>
    <xf numFmtId="0" fontId="15" fillId="20" borderId="0" xfId="14" applyFill="1">
      <alignment vertical="center"/>
    </xf>
    <xf numFmtId="0" fontId="6" fillId="20" borderId="0" xfId="5" applyFill="1" applyBorder="1" applyAlignment="1">
      <alignment horizontal="left" vertical="center"/>
    </xf>
    <xf numFmtId="0" fontId="8" fillId="20" borderId="0" xfId="2" applyFill="1" applyBorder="1" applyAlignment="1">
      <alignment vertical="center"/>
    </xf>
    <xf numFmtId="0" fontId="6" fillId="20" borderId="0" xfId="5" applyFill="1" applyBorder="1" applyAlignment="1">
      <alignment horizontal="right" vertical="center"/>
    </xf>
    <xf numFmtId="0" fontId="18" fillId="19" borderId="0" xfId="14" applyFont="1" applyFill="1">
      <alignment vertical="center"/>
    </xf>
    <xf numFmtId="0" fontId="12" fillId="8" borderId="5" xfId="0" applyFont="1" applyFill="1" applyBorder="1" applyAlignment="1">
      <alignment horizontal="left" indent="1"/>
    </xf>
    <xf numFmtId="0" fontId="10" fillId="8" borderId="8" xfId="11" applyFill="1" applyBorder="1" applyAlignment="1">
      <alignment vertical="top"/>
    </xf>
    <xf numFmtId="166" fontId="14" fillId="0" borderId="0" xfId="17">
      <alignment horizontal="left" indent="1"/>
    </xf>
    <xf numFmtId="166" fontId="14" fillId="7" borderId="0" xfId="16" applyFont="1" applyAlignment="1">
      <alignment horizontal="left" indent="1"/>
    </xf>
    <xf numFmtId="166" fontId="10" fillId="7" borderId="0" xfId="16" applyAlignment="1">
      <alignment horizontal="left" indent="1"/>
    </xf>
    <xf numFmtId="0" fontId="14" fillId="0" borderId="0" xfId="17" applyNumberFormat="1">
      <alignment horizontal="left" indent="1"/>
    </xf>
    <xf numFmtId="0" fontId="14" fillId="7" borderId="0" xfId="16" applyNumberFormat="1" applyFont="1" applyAlignment="1">
      <alignment horizontal="left" indent="1"/>
    </xf>
    <xf numFmtId="0" fontId="10" fillId="7" borderId="0" xfId="16" applyNumberFormat="1" applyAlignment="1">
      <alignment horizontal="left" indent="1"/>
    </xf>
    <xf numFmtId="0" fontId="0" fillId="0" borderId="0" xfId="0" applyAlignment="1">
      <alignment horizontal="left"/>
    </xf>
    <xf numFmtId="0" fontId="14" fillId="0" borderId="0" xfId="17" applyNumberFormat="1" applyAlignment="1">
      <alignment horizontal="left"/>
    </xf>
    <xf numFmtId="0" fontId="10" fillId="7" borderId="0" xfId="16" applyNumberFormat="1" applyAlignment="1">
      <alignment horizontal="left"/>
    </xf>
    <xf numFmtId="0" fontId="14" fillId="50" borderId="0" xfId="16" applyNumberFormat="1" applyFont="1" applyFill="1" applyAlignment="1">
      <alignment vertical="top" wrapText="1"/>
    </xf>
    <xf numFmtId="0" fontId="14" fillId="49" borderId="0" xfId="16" applyNumberFormat="1" applyFont="1" applyFill="1" applyAlignment="1">
      <alignment vertical="center" wrapText="1"/>
    </xf>
    <xf numFmtId="0" fontId="14" fillId="13" borderId="0" xfId="16" applyNumberFormat="1" applyFont="1" applyFill="1" applyAlignment="1">
      <alignment vertical="center" wrapText="1"/>
    </xf>
    <xf numFmtId="0" fontId="33" fillId="51" borderId="0" xfId="0" applyFont="1" applyFill="1">
      <alignment vertical="top"/>
    </xf>
    <xf numFmtId="166" fontId="35" fillId="52" borderId="0" xfId="17" applyFont="1" applyFill="1">
      <alignment horizontal="left" indent="1"/>
    </xf>
    <xf numFmtId="166" fontId="4" fillId="52" borderId="0" xfId="16" applyFont="1" applyFill="1" applyAlignment="1">
      <alignment horizontal="left" indent="1"/>
    </xf>
    <xf numFmtId="0" fontId="14" fillId="13" borderId="0" xfId="16" applyNumberFormat="1" applyFont="1" applyFill="1" applyAlignment="1">
      <alignment horizontal="center" vertical="center" wrapText="1"/>
    </xf>
    <xf numFmtId="0" fontId="10" fillId="50" borderId="0" xfId="16" applyNumberFormat="1" applyFill="1" applyAlignment="1">
      <alignment horizontal="left" indent="1"/>
    </xf>
    <xf numFmtId="0" fontId="10" fillId="50" borderId="0" xfId="16" applyNumberFormat="1" applyFill="1" applyAlignment="1">
      <alignment horizontal="left" vertical="center" indent="1"/>
    </xf>
    <xf numFmtId="166" fontId="14" fillId="51" borderId="0" xfId="17" applyFill="1">
      <alignment horizontal="left" indent="1"/>
    </xf>
    <xf numFmtId="0" fontId="14" fillId="51" borderId="0" xfId="17" applyNumberFormat="1" applyFill="1" applyAlignment="1">
      <alignment horizontal="center" vertical="center"/>
    </xf>
    <xf numFmtId="166" fontId="14" fillId="51" borderId="0" xfId="17" applyFill="1" applyAlignment="1">
      <alignment horizontal="center"/>
    </xf>
    <xf numFmtId="166" fontId="14" fillId="50" borderId="0" xfId="17" applyFill="1" applyAlignment="1">
      <alignment horizontal="center"/>
    </xf>
    <xf numFmtId="0" fontId="10" fillId="50" borderId="0" xfId="16" applyNumberFormat="1" applyFill="1" applyAlignment="1">
      <alignment horizontal="center"/>
    </xf>
    <xf numFmtId="0" fontId="14" fillId="53" borderId="0" xfId="17" applyNumberFormat="1" applyFill="1">
      <alignment horizontal="left" indent="1"/>
    </xf>
    <xf numFmtId="0" fontId="14" fillId="53" borderId="0" xfId="17" applyNumberFormat="1" applyFill="1" applyAlignment="1">
      <alignment horizontal="center" vertical="center" wrapText="1"/>
    </xf>
    <xf numFmtId="0" fontId="14" fillId="51" borderId="0" xfId="17" applyNumberFormat="1" applyFill="1">
      <alignment horizontal="left" indent="1"/>
    </xf>
    <xf numFmtId="166" fontId="14" fillId="52" borderId="0" xfId="17" applyFill="1">
      <alignment horizontal="left" indent="1"/>
    </xf>
    <xf numFmtId="166" fontId="10" fillId="52" borderId="0" xfId="16" applyFill="1" applyAlignment="1">
      <alignment horizontal="left" indent="1"/>
    </xf>
    <xf numFmtId="0" fontId="14" fillId="50" borderId="0" xfId="16" applyNumberFormat="1" applyFont="1" applyFill="1" applyAlignment="1">
      <alignment horizontal="center" vertical="center" wrapText="1"/>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xf numFmtId="0" fontId="16" fillId="0" borderId="4" xfId="15" applyAlignment="1">
      <alignment horizontal="center" vertical="center"/>
    </xf>
    <xf numFmtId="0" fontId="14" fillId="49" borderId="0" xfId="16" applyNumberFormat="1" applyFont="1" applyFill="1" applyAlignment="1">
      <alignment horizontal="center" vertical="center" wrapText="1"/>
    </xf>
    <xf numFmtId="166" fontId="14" fillId="53" borderId="0" xfId="17" applyFill="1" applyAlignment="1">
      <alignment horizontal="center" vertical="center" wrapText="1"/>
    </xf>
    <xf numFmtId="0" fontId="31" fillId="8" borderId="6" xfId="0" applyFont="1" applyFill="1" applyBorder="1" applyAlignment="1">
      <alignment vertical="top" wrapText="1"/>
    </xf>
    <xf numFmtId="0" fontId="32" fillId="8" borderId="6" xfId="0" applyFont="1" applyFill="1" applyBorder="1" applyAlignment="1">
      <alignment vertical="top" wrapText="1"/>
    </xf>
    <xf numFmtId="0" fontId="32" fillId="8" borderId="7" xfId="0" applyFont="1" applyFill="1" applyBorder="1" applyAlignment="1">
      <alignment vertical="top" wrapText="1"/>
    </xf>
    <xf numFmtId="0" fontId="32" fillId="8" borderId="9" xfId="0" applyFont="1" applyFill="1" applyBorder="1" applyAlignment="1">
      <alignment vertical="top" wrapText="1"/>
    </xf>
    <xf numFmtId="0" fontId="32" fillId="8" borderId="10" xfId="0" applyFont="1" applyFill="1" applyBorder="1" applyAlignment="1">
      <alignment vertical="top" wrapText="1"/>
    </xf>
    <xf numFmtId="166" fontId="10" fillId="50" borderId="0" xfId="16" applyFill="1" applyAlignment="1">
      <alignment horizontal="center" vertical="center" wrapText="1"/>
    </xf>
    <xf numFmtId="0" fontId="14" fillId="13" borderId="0" xfId="16" applyNumberFormat="1" applyFont="1" applyFill="1" applyAlignment="1">
      <alignment horizontal="center" vertical="center" wrapText="1"/>
    </xf>
    <xf numFmtId="0" fontId="14" fillId="49" borderId="0" xfId="16" applyNumberFormat="1" applyFont="1" applyFill="1" applyAlignment="1">
      <alignment horizontal="center" vertical="top" wrapText="1"/>
    </xf>
  </cellXfs>
  <cellStyles count="52">
    <cellStyle name="20 % - Accent1" xfId="31" builtinId="30" customBuiltin="1"/>
    <cellStyle name="20 % - Accent2" xfId="34" builtinId="34" customBuiltin="1"/>
    <cellStyle name="20 % - Accent3" xfId="38" builtinId="38" customBuiltin="1"/>
    <cellStyle name="20 % - Accent4" xfId="42" builtinId="42" customBuiltin="1"/>
    <cellStyle name="20 % - Accent5" xfId="45" builtinId="46" customBuiltin="1"/>
    <cellStyle name="20 % - Accent6" xfId="49" builtinId="50" customBuiltin="1"/>
    <cellStyle name="40 % - Accent1" xfId="1" builtinId="31" customBuiltin="1"/>
    <cellStyle name="40 % - Accent2" xfId="35" builtinId="35" customBuiltin="1"/>
    <cellStyle name="40 % - Accent3" xfId="39" builtinId="39" customBuiltin="1"/>
    <cellStyle name="40 % - Accent4" xfId="43" builtinId="43" customBuiltin="1"/>
    <cellStyle name="40 % - Accent5" xfId="46" builtinId="47" customBuiltin="1"/>
    <cellStyle name="40 % - Accent6" xfId="50"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7" builtinId="48" customBuiltin="1"/>
    <cellStyle name="60 % - Accent6" xfId="51" builtinId="52" customBuiltin="1"/>
    <cellStyle name="À bandes" xfId="16" xr:uid="{00000000-0005-0000-0000-000012000000}"/>
    <cellStyle name="Accent1" xfId="3" builtinId="29" customBuiltin="1"/>
    <cellStyle name="Accent2" xfId="33" builtinId="33" customBuiltin="1"/>
    <cellStyle name="Accent3" xfId="37" builtinId="37" customBuiltin="1"/>
    <cellStyle name="Accent4" xfId="41" builtinId="41" customBuiltin="1"/>
    <cellStyle name="Accent5" xfId="4" builtinId="45" customBuiltin="1"/>
    <cellStyle name="Accent6" xfId="48" builtinId="49" customBuiltin="1"/>
    <cellStyle name="Avertissement" xfId="27" builtinId="11" customBuiltin="1"/>
    <cellStyle name="Calcul" xfId="24" builtinId="22" customBuiltin="1"/>
    <cellStyle name="Cellule liée" xfId="25" builtinId="24" customBuiltin="1"/>
    <cellStyle name="Entrée" xfId="22" builtinId="20" customBuiltin="1"/>
    <cellStyle name="Entrée des paramètres" xfId="18" xr:uid="{00000000-0005-0000-0000-00001D000000}"/>
    <cellStyle name="Insatisfaisant" xfId="20" builtinId="27" customBuiltin="1"/>
    <cellStyle name="Jour" xfId="17" xr:uid="{00000000-0005-0000-0000-00001F000000}"/>
    <cellStyle name="Milliers" xfId="6" builtinId="3" customBuiltin="1"/>
    <cellStyle name="Milliers [0]" xfId="7" builtinId="6" customBuiltin="1"/>
    <cellStyle name="Mois" xfId="14" xr:uid="{00000000-0005-0000-0000-000022000000}"/>
    <cellStyle name="Monétaire" xfId="8" builtinId="4" customBuiltin="1"/>
    <cellStyle name="Monétaire [0]" xfId="9" builtinId="7" customBuiltin="1"/>
    <cellStyle name="Neutre" xfId="21" builtinId="28" customBuiltin="1"/>
    <cellStyle name="Nom du jour" xfId="15" xr:uid="{00000000-0005-0000-0000-000026000000}"/>
    <cellStyle name="Normal" xfId="0" builtinId="0" customBuiltin="1"/>
    <cellStyle name="Note" xfId="28" builtinId="10" customBuiltin="1"/>
    <cellStyle name="Pourcentage" xfId="10" builtinId="5" customBuiltin="1"/>
    <cellStyle name="Satisfaisant" xfId="19" builtinId="26" customBuiltin="1"/>
    <cellStyle name="Sortie" xfId="23" builtinId="21" customBuiltin="1"/>
    <cellStyle name="Texte explicatif" xfId="29" builtinId="53" customBuiltin="1"/>
    <cellStyle name="Titre" xfId="5" builtinId="15" customBuiltin="1"/>
    <cellStyle name="Titre 1" xfId="2" builtinId="16" customBuiltin="1"/>
    <cellStyle name="Titre 2" xfId="12" builtinId="17" customBuiltin="1"/>
    <cellStyle name="Titre 3" xfId="13" builtinId="18" customBuiltin="1"/>
    <cellStyle name="Titre 4" xfId="11" builtinId="19" customBuiltin="1"/>
    <cellStyle name="Total" xfId="30" builtinId="25" customBuiltin="1"/>
    <cellStyle name="Vérification" xfId="26" builtinId="23" customBuiltin="1"/>
  </cellStyles>
  <dxfs count="6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4"/>
  <sheetViews>
    <sheetView showGridLines="0" zoomScale="90" zoomScaleNormal="90" workbookViewId="0">
      <selection activeCell="R6" sqref="R6"/>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8.6640625" bestFit="1" customWidth="1"/>
    <col min="11" max="11" width="13.77734375" customWidth="1"/>
  </cols>
  <sheetData>
    <row r="1" spans="1:11" s="1" customFormat="1" ht="59.25" customHeight="1">
      <c r="A1"/>
      <c r="B1" s="11" t="str">
        <f>"Janvier "&amp;AnnéeCalendrier</f>
        <v>Janvier 2025</v>
      </c>
      <c r="C1" s="12"/>
      <c r="D1" s="12"/>
      <c r="E1" s="13"/>
      <c r="F1" s="13"/>
      <c r="G1" s="13"/>
      <c r="H1" s="14"/>
    </row>
    <row r="2" spans="1:11" s="2" customFormat="1" ht="21.75" customHeight="1">
      <c r="A2"/>
      <c r="B2" s="4" t="str">
        <f>DébutSemaine</f>
        <v>LUNDI</v>
      </c>
      <c r="C2" s="4" t="str">
        <f t="shared" ref="C2:H2" si="0">UPPER(TEXT(C3,"jjjj"))</f>
        <v>MARDI</v>
      </c>
      <c r="D2" s="4" t="str">
        <f t="shared" si="0"/>
        <v>MERCREDI</v>
      </c>
      <c r="E2" s="4" t="str">
        <f t="shared" si="0"/>
        <v>JEUDI</v>
      </c>
      <c r="F2" s="4" t="str">
        <f t="shared" si="0"/>
        <v>VENDREDI</v>
      </c>
      <c r="G2" s="4" t="str">
        <f t="shared" si="0"/>
        <v>SAMEDI</v>
      </c>
      <c r="H2" s="4" t="str">
        <f t="shared" si="0"/>
        <v>DIMANCHE</v>
      </c>
      <c r="J2" s="92" t="s">
        <v>1</v>
      </c>
      <c r="K2" s="92"/>
    </row>
    <row r="3" spans="1:11" s="3" customFormat="1" ht="19.5" customHeight="1">
      <c r="A3"/>
      <c r="B3" s="72">
        <f t="array" ref="B3:H3">JoursEtSemaines+DATE(AnnéeCalendrier,1,1)-WEEKDAY(DATE(AnnéeCalendrier,1,1),(DébutSemaine="Lundi")+1)+1</f>
        <v>45656</v>
      </c>
      <c r="C3" s="72">
        <v>45657</v>
      </c>
      <c r="D3" s="72">
        <v>45658</v>
      </c>
      <c r="E3" s="72">
        <v>45659</v>
      </c>
      <c r="F3" s="72">
        <v>45660</v>
      </c>
      <c r="G3" s="72">
        <v>45661</v>
      </c>
      <c r="H3" s="72">
        <v>45662</v>
      </c>
      <c r="J3" s="5" t="s">
        <v>2</v>
      </c>
      <c r="K3" s="6">
        <v>2025</v>
      </c>
    </row>
    <row r="4" spans="1:11" ht="57.95" customHeight="1">
      <c r="B4" s="62"/>
      <c r="C4" s="62"/>
      <c r="D4" s="62"/>
      <c r="E4" s="62"/>
      <c r="F4" s="62"/>
      <c r="G4" s="62"/>
      <c r="H4" s="62"/>
      <c r="J4" s="7" t="s">
        <v>3</v>
      </c>
      <c r="K4" s="8" t="s">
        <v>4</v>
      </c>
    </row>
    <row r="5" spans="1:11" s="3" customFormat="1" ht="19.5" customHeight="1">
      <c r="A5"/>
      <c r="B5" s="60">
        <f t="array" ref="B5:H5">JoursEtSemaines+DATE(AnnéeCalendrier,1,1)-WEEKDAY(DATE(AnnéeCalendrier,1,1),(DébutSemaine="Lundi")+1)+8</f>
        <v>45663</v>
      </c>
      <c r="C5" s="60">
        <v>45664</v>
      </c>
      <c r="D5" s="60">
        <v>45665</v>
      </c>
      <c r="E5" s="60">
        <v>45666</v>
      </c>
      <c r="F5" s="60">
        <v>45667</v>
      </c>
      <c r="G5" s="60">
        <v>45668</v>
      </c>
      <c r="H5" s="60">
        <v>45669</v>
      </c>
    </row>
    <row r="6" spans="1:11" ht="57.95" customHeight="1">
      <c r="B6" s="63"/>
      <c r="C6" s="63"/>
      <c r="D6" s="63"/>
      <c r="E6" s="63"/>
      <c r="F6" s="63"/>
      <c r="G6" s="87" t="s">
        <v>33</v>
      </c>
      <c r="H6" s="63"/>
      <c r="J6" s="68"/>
      <c r="K6" t="s">
        <v>5</v>
      </c>
    </row>
    <row r="7" spans="1:11" s="3" customFormat="1" ht="19.5" customHeight="1">
      <c r="A7"/>
      <c r="B7" s="59">
        <f t="array" ref="B7:H7">JoursEtSemaines+DATE(AnnéeCalendrier,1,1)-WEEKDAY(DATE(AnnéeCalendrier,1,1),(DébutSemaine="Lundi")+1)+15</f>
        <v>45670</v>
      </c>
      <c r="C7" s="59">
        <v>45671</v>
      </c>
      <c r="D7" s="59">
        <v>45672</v>
      </c>
      <c r="E7" s="59">
        <v>45673</v>
      </c>
      <c r="F7" s="59">
        <v>45674</v>
      </c>
      <c r="G7" s="59">
        <v>45675</v>
      </c>
      <c r="H7" s="59">
        <v>45676</v>
      </c>
      <c r="J7"/>
      <c r="K7"/>
    </row>
    <row r="8" spans="1:11" ht="57.95" customHeight="1">
      <c r="B8" s="62"/>
      <c r="C8" s="62"/>
      <c r="D8" s="62"/>
      <c r="E8" s="62"/>
      <c r="F8" s="62"/>
      <c r="G8" s="87" t="s">
        <v>33</v>
      </c>
      <c r="H8" s="62"/>
      <c r="J8" s="70"/>
      <c r="K8" t="s">
        <v>6</v>
      </c>
    </row>
    <row r="9" spans="1:11" s="3" customFormat="1" ht="19.5" customHeight="1">
      <c r="A9"/>
      <c r="B9" s="61">
        <f t="array" ref="B9:H9">JoursEtSemaines+DATE(AnnéeCalendrier,1,1)-WEEKDAY(DATE(AnnéeCalendrier,1,1),(DébutSemaine="Lundi")+1)+22</f>
        <v>45677</v>
      </c>
      <c r="C9" s="61">
        <v>45678</v>
      </c>
      <c r="D9" s="61">
        <v>45679</v>
      </c>
      <c r="E9" s="61">
        <v>45680</v>
      </c>
      <c r="F9" s="61">
        <v>45681</v>
      </c>
      <c r="G9" s="61">
        <v>45682</v>
      </c>
      <c r="H9" s="61">
        <v>45683</v>
      </c>
      <c r="J9"/>
      <c r="K9"/>
    </row>
    <row r="10" spans="1:11" ht="57.95" customHeight="1">
      <c r="B10" s="64"/>
      <c r="C10" s="64"/>
      <c r="D10" s="64"/>
      <c r="E10" s="64"/>
      <c r="F10" s="64"/>
      <c r="G10" s="87" t="s">
        <v>33</v>
      </c>
      <c r="H10" s="64"/>
      <c r="J10" s="69"/>
      <c r="K10" t="s">
        <v>7</v>
      </c>
    </row>
    <row r="11" spans="1:11" s="3" customFormat="1" ht="19.5" customHeight="1">
      <c r="A11"/>
      <c r="B11" s="59">
        <f t="array" ref="B11:H11">JoursEtSemaines+DATE(AnnéeCalendrier,1,1)-WEEKDAY(DATE(AnnéeCalendrier,1,1),(DébutSemaine="Lundi")+1)+29</f>
        <v>45684</v>
      </c>
      <c r="C11" s="59">
        <v>45685</v>
      </c>
      <c r="D11" s="59">
        <v>45686</v>
      </c>
      <c r="E11" s="59">
        <v>45687</v>
      </c>
      <c r="F11" s="59">
        <v>45688</v>
      </c>
      <c r="G11" s="59">
        <v>45689</v>
      </c>
      <c r="H11" s="59">
        <v>45690</v>
      </c>
      <c r="J11"/>
      <c r="K11"/>
    </row>
    <row r="12" spans="1:11" ht="57.95" customHeight="1">
      <c r="B12" s="62"/>
      <c r="C12" s="62"/>
      <c r="D12" s="62"/>
      <c r="E12" s="62"/>
      <c r="F12" s="62"/>
      <c r="G12" s="62"/>
      <c r="H12" s="62"/>
      <c r="J12" s="71"/>
      <c r="K12" t="s">
        <v>8</v>
      </c>
    </row>
    <row r="13" spans="1:11" s="3" customFormat="1" ht="19.5" customHeight="1">
      <c r="A13"/>
      <c r="B13" s="61">
        <f t="array" ref="B13:C13">JoursEtSemaines+DATE(AnnéeCalendrier,1,1)-WEEKDAY(DATE(AnnéeCalendrier,1,1),(DébutSemaine="Lundi")+1)+36</f>
        <v>45691</v>
      </c>
      <c r="C13" s="61">
        <v>45692</v>
      </c>
      <c r="D13" s="57" t="s">
        <v>0</v>
      </c>
      <c r="E13" s="88"/>
      <c r="F13" s="88"/>
      <c r="G13" s="88"/>
      <c r="H13" s="89"/>
    </row>
    <row r="14" spans="1:11" ht="57.95" customHeight="1">
      <c r="B14" s="64"/>
      <c r="C14" s="64"/>
      <c r="D14" s="58"/>
      <c r="E14" s="90"/>
      <c r="F14" s="90"/>
      <c r="G14" s="90"/>
      <c r="H14" s="91"/>
    </row>
  </sheetData>
  <mergeCells count="2">
    <mergeCell ref="E13:H14"/>
    <mergeCell ref="J2:K2"/>
  </mergeCells>
  <phoneticPr fontId="2" type="noConversion"/>
  <conditionalFormatting sqref="B13:D13">
    <cfRule type="expression" dxfId="60" priority="3">
      <formula>AND(DAY(B13)&gt;=1,DAY(B13)&lt;=15)</formula>
    </cfRule>
  </conditionalFormatting>
  <conditionalFormatting sqref="B3:H3">
    <cfRule type="expression" dxfId="59" priority="26">
      <formula>DAY(B3)&gt;8</formula>
    </cfRule>
  </conditionalFormatting>
  <conditionalFormatting sqref="B11:H11">
    <cfRule type="expression" dxfId="58" priority="27">
      <formula>AND(DAY(B11)&gt;=1,DAY(B11)&lt;=15)</formula>
    </cfRule>
  </conditionalFormatting>
  <dataValidations count="14">
    <dataValidation type="list" errorStyle="warning" allowBlank="1" showInputMessage="1" showErrorMessage="1" error="Sélectionnez un jour dans la liste. Sélectionnez ANNULER, puis appuyez sur ALT+FLÈCHE BAS pour choisir un jour dans la liste déroulante." prompt="Sélectionnez le jour de début de la semaine dans cette cellule. Appuyez sur ALT+FLÈCHE BAS pour ouvrir la liste déroulante, puis sur ENTRÉE pour sélectionner le jour de début de la semaine." sqref="K4" xr:uid="{00000000-0002-0000-0000-000000000000}">
      <formula1>"DIMANCHE,LUNDI"</formula1>
    </dataValidation>
    <dataValidation allowBlank="1" showInputMessage="1" showErrorMessage="1" prompt="Créez des calendriers personnalisés d’un mois dans ce classeur. Personnalisez l’année et le jour de début de la semaine pour tous les mois avec cette feuille de calcul Janvier. Chaque mois figure sur une feuille de calcul distincte" sqref="A1" xr:uid="{00000000-0002-0000-0000-000001000000}"/>
    <dataValidation allowBlank="1" showInputMessage="1" showErrorMessage="1" prompt="Entrez l’année et sélectionnez le jour de début du calendrier dans les cellules ci-dessous. Ces cellules Paramètres du calendrier ne s’imprimeront pas" sqref="J2" xr:uid="{00000000-0002-0000-0000-000002000000}"/>
    <dataValidation allowBlank="1" showInputMessage="1" showErrorMessage="1" prompt="Entrez l’année dans la cellule à droite." sqref="J3" xr:uid="{00000000-0002-0000-0000-000003000000}"/>
    <dataValidation allowBlank="1" showInputMessage="1" showErrorMessage="1" prompt="Sélectionnez le jour de début de la semaine dans la cellule à droite" sqref="J4" xr:uid="{00000000-0002-0000-0000-000004000000}"/>
    <dataValidation allowBlank="1" showInputMessage="1" showErrorMessage="1" prompt="Entrez l’année dans cette cellule." sqref="K3" xr:uid="{00000000-0002-0000-0000-000005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sqref="B2" xr:uid="{00000000-0002-0000-0000-000006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000-000007000000}"/>
    <dataValidation allowBlank="1" showErrorMessage="1" prompt="L’année dans cette cellule est automatiquement mise à jour en fonction de l’année entrée dans la cellule K2. Le calendrier ci-dessous inclut les dates des mois précédent et suivant dans une teinte plus claire" sqref="B1" xr:uid="{00000000-0002-0000-0000-000008000000}"/>
    <dataValidation allowBlank="1" showInputMessage="1" showErrorMessage="1" prompt="Jour de la semaine défini automatiquement." sqref="C2:H2" xr:uid="{00000000-0002-0000-0000-000009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000-00000A000000}"/>
    <dataValidation allowBlank="1" showInputMessage="1" showErrorMessage="1" prompt="Entrez les Notes dans cette cellule" sqref="E13:H14" xr:uid="{00000000-0002-0000-0000-00000B000000}"/>
    <dataValidation allowBlank="1" showInputMessage="1" showErrorMessage="1" prompt="Entrez les Notes dans la cellule à droite" sqref="D13:D14" xr:uid="{00000000-0002-0000-0000-00000C000000}"/>
    <dataValidation allowBlank="1" showInputMessage="1" showErrorMessage="1" prompt="L’année figurant dans cette cellule est automatiquement mise à jour. Sélectionnez une autre année dans la cellule K3 pour modifier l’année" sqref="C1" xr:uid="{00000000-0002-0000-0000-00000D000000}"/>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customProperties>
    <customPr name="SheetChang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L14"/>
  <sheetViews>
    <sheetView showGridLines="0" zoomScale="90" zoomScaleNormal="90" workbookViewId="0">
      <selection activeCell="G8" sqref="G8"/>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12" s="1" customFormat="1" ht="59.25" customHeight="1">
      <c r="A1"/>
      <c r="B1" s="19" t="str">
        <f>"Février "&amp;AnnéeCalendrier</f>
        <v>Février 2025</v>
      </c>
      <c r="C1" s="20"/>
      <c r="D1" s="20"/>
      <c r="E1" s="21"/>
      <c r="F1" s="21"/>
      <c r="G1" s="21"/>
      <c r="H1" s="22"/>
    </row>
    <row r="2" spans="1:12" s="2" customFormat="1" ht="21.75" customHeight="1">
      <c r="A2"/>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1:12" s="3" customFormat="1" ht="19.5" customHeight="1">
      <c r="A3"/>
      <c r="B3" s="59">
        <f t="array" ref="B3:H3">JoursEtSemaines+DATE(AnnéeCalendrier,2,1)-WEEKDAY(DATE(AnnéeCalendrier,2,1),(DébutSemaine="Lundi")+1)+1</f>
        <v>45684</v>
      </c>
      <c r="C3" s="59">
        <v>45685</v>
      </c>
      <c r="D3" s="59">
        <v>45686</v>
      </c>
      <c r="E3" s="59">
        <v>45687</v>
      </c>
      <c r="F3" s="59">
        <v>45688</v>
      </c>
      <c r="G3" s="59">
        <v>45689</v>
      </c>
      <c r="H3" s="59">
        <v>45690</v>
      </c>
    </row>
    <row r="4" spans="1:12" ht="57.95" customHeight="1">
      <c r="B4" s="62"/>
      <c r="C4" s="62"/>
      <c r="D4" s="62"/>
      <c r="E4" s="62"/>
      <c r="F4" s="62"/>
      <c r="G4" s="87" t="s">
        <v>33</v>
      </c>
      <c r="H4" s="62"/>
      <c r="J4" s="68"/>
      <c r="K4" t="s">
        <v>5</v>
      </c>
    </row>
    <row r="5" spans="1:12" s="3" customFormat="1" ht="19.5" customHeight="1">
      <c r="A5"/>
      <c r="B5" s="61">
        <f t="array" ref="B5:H5">JoursEtSemaines+DATE(AnnéeCalendrier,2,1)-WEEKDAY(DATE(AnnéeCalendrier,2,1),(DébutSemaine="Lundi")+1)+8</f>
        <v>45691</v>
      </c>
      <c r="C5" s="61">
        <v>45692</v>
      </c>
      <c r="D5" s="61">
        <v>45693</v>
      </c>
      <c r="E5" s="61">
        <v>45694</v>
      </c>
      <c r="F5" s="61">
        <v>45695</v>
      </c>
      <c r="G5" s="61">
        <v>45696</v>
      </c>
      <c r="H5" s="61">
        <v>45697</v>
      </c>
      <c r="J5"/>
      <c r="K5"/>
      <c r="L5"/>
    </row>
    <row r="6" spans="1:12" ht="57.95" customHeight="1">
      <c r="B6" s="64"/>
      <c r="C6" s="64"/>
      <c r="D6" s="64"/>
      <c r="E6" s="64"/>
      <c r="F6" s="64"/>
      <c r="G6" s="87" t="s">
        <v>33</v>
      </c>
      <c r="H6" s="64"/>
      <c r="J6" s="70"/>
      <c r="K6" t="s">
        <v>6</v>
      </c>
    </row>
    <row r="7" spans="1:12" s="3" customFormat="1" ht="19.5" customHeight="1">
      <c r="A7"/>
      <c r="B7" s="59">
        <f t="array" ref="B7:H7">JoursEtSemaines+DATE(AnnéeCalendrier,2,1)-WEEKDAY(DATE(AnnéeCalendrier,2,1),(DébutSemaine="Lundi")+1)+15</f>
        <v>45698</v>
      </c>
      <c r="C7" s="59">
        <v>45699</v>
      </c>
      <c r="D7" s="59">
        <v>45700</v>
      </c>
      <c r="E7" s="59">
        <v>45701</v>
      </c>
      <c r="F7" s="59">
        <v>45702</v>
      </c>
      <c r="G7" s="59">
        <v>45703</v>
      </c>
      <c r="H7" s="59">
        <v>45704</v>
      </c>
      <c r="J7"/>
      <c r="K7"/>
      <c r="L7"/>
    </row>
    <row r="8" spans="1:12" ht="57.95" customHeight="1">
      <c r="B8" s="62"/>
      <c r="C8" s="62"/>
      <c r="D8" s="62"/>
      <c r="E8" s="62"/>
      <c r="F8" s="62"/>
      <c r="G8" s="87" t="s">
        <v>33</v>
      </c>
      <c r="H8" s="62"/>
      <c r="J8" s="69"/>
      <c r="K8" t="s">
        <v>7</v>
      </c>
    </row>
    <row r="9" spans="1:12" s="3" customFormat="1" ht="19.5" customHeight="1">
      <c r="A9"/>
      <c r="B9" s="61">
        <f t="array" ref="B9:H9">JoursEtSemaines+DATE(AnnéeCalendrier,2,1)-WEEKDAY(DATE(AnnéeCalendrier,2,1),(DébutSemaine="Lundi")+1)+22</f>
        <v>45705</v>
      </c>
      <c r="C9" s="61">
        <v>45706</v>
      </c>
      <c r="D9" s="61">
        <v>45707</v>
      </c>
      <c r="E9" s="61">
        <v>45708</v>
      </c>
      <c r="F9" s="61">
        <v>45709</v>
      </c>
      <c r="G9" s="73">
        <v>45710</v>
      </c>
      <c r="H9" s="73">
        <v>45711</v>
      </c>
      <c r="J9"/>
      <c r="K9"/>
      <c r="L9"/>
    </row>
    <row r="10" spans="1:12" ht="57.95" customHeight="1">
      <c r="B10" s="64"/>
      <c r="C10" s="64"/>
      <c r="D10" s="64"/>
      <c r="E10" s="64"/>
      <c r="F10" s="64"/>
      <c r="G10" s="64"/>
      <c r="H10" s="64"/>
      <c r="J10" s="71"/>
      <c r="K10" t="s">
        <v>8</v>
      </c>
    </row>
    <row r="11" spans="1:12" s="3" customFormat="1" ht="19.5" customHeight="1">
      <c r="A11"/>
      <c r="B11" s="72">
        <f t="array" ref="B11:H11">JoursEtSemaines+DATE(AnnéeCalendrier,2,1)-WEEKDAY(DATE(AnnéeCalendrier,2,1),(DébutSemaine="Lundi")+1)+29</f>
        <v>45712</v>
      </c>
      <c r="C11" s="72">
        <v>45713</v>
      </c>
      <c r="D11" s="72">
        <v>45714</v>
      </c>
      <c r="E11" s="72">
        <v>45715</v>
      </c>
      <c r="F11" s="72">
        <v>45716</v>
      </c>
      <c r="G11" s="85">
        <v>45717</v>
      </c>
      <c r="H11" s="85">
        <v>45718</v>
      </c>
    </row>
    <row r="12" spans="1:12" ht="57.95" customHeight="1">
      <c r="B12" s="62"/>
      <c r="C12" s="62"/>
      <c r="D12" s="62"/>
      <c r="E12" s="62"/>
      <c r="F12" s="62"/>
      <c r="G12" s="62"/>
      <c r="H12" s="62"/>
    </row>
    <row r="13" spans="1:12" s="3" customFormat="1" ht="19.5" customHeight="1">
      <c r="A13"/>
      <c r="B13" s="86">
        <f t="array" ref="B13:C13">JoursEtSemaines+DATE(AnnéeCalendrier,2,1)-WEEKDAY(DATE(AnnéeCalendrier,2,1),(DébutSemaine="Lundi")+1)+36</f>
        <v>45719</v>
      </c>
      <c r="C13" s="86">
        <v>45720</v>
      </c>
      <c r="D13" s="57" t="s">
        <v>0</v>
      </c>
      <c r="E13" s="88"/>
      <c r="F13" s="88"/>
      <c r="G13" s="88"/>
      <c r="H13" s="89"/>
    </row>
    <row r="14" spans="1:12" ht="57.95" customHeight="1">
      <c r="B14" s="64"/>
      <c r="C14" s="64"/>
      <c r="D14" s="58"/>
      <c r="E14" s="90"/>
      <c r="F14" s="90"/>
      <c r="G14" s="90"/>
      <c r="H14" s="91"/>
    </row>
  </sheetData>
  <mergeCells count="1">
    <mergeCell ref="E13:H14"/>
  </mergeCells>
  <conditionalFormatting sqref="B13:D13">
    <cfRule type="expression" dxfId="57" priority="7">
      <formula>AND(DAY(B13)&gt;=1,DAY(B13)&lt;=15)</formula>
    </cfRule>
  </conditionalFormatting>
  <conditionalFormatting sqref="B7:E7">
    <cfRule type="expression" dxfId="56" priority="3">
      <formula>AND(DAY(B7)&gt;=1,DAY(B7)&lt;=15)</formula>
    </cfRule>
  </conditionalFormatting>
  <conditionalFormatting sqref="B3:H3">
    <cfRule type="expression" dxfId="55" priority="9">
      <formula>DAY(B3)&gt;8</formula>
    </cfRule>
  </conditionalFormatting>
  <conditionalFormatting sqref="B11:H11">
    <cfRule type="expression" dxfId="54" priority="10">
      <formula>AND(DAY(B11)&gt;=1,DAY(B11)&lt;=15)</formula>
    </cfRule>
  </conditionalFormatting>
  <conditionalFormatting sqref="F7:H7">
    <cfRule type="expression" dxfId="53" priority="1">
      <formula>DAY(F7)&gt;8</formula>
    </cfRule>
  </conditionalFormatting>
  <dataValidations count="9">
    <dataValidation allowBlank="1" showInputMessage="1" showErrorMessage="1" prompt="Jour de la semaine défini automatiquement." sqref="C2:H2" xr:uid="{00000000-0002-0000-01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1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1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100-000003000000}"/>
    <dataValidation allowBlank="1" showInputMessage="1" showErrorMessage="1" prompt="Calendrier du mois de février" sqref="A1" xr:uid="{00000000-0002-0000-0100-000004000000}"/>
    <dataValidation allowBlank="1" showInputMessage="1" showErrorMessage="1" prompt="Entrez les Notes dans la cellule à droite" sqref="D13:D14" xr:uid="{00000000-0002-0000-0100-000005000000}"/>
    <dataValidation allowBlank="1" showInputMessage="1" showErrorMessage="1" prompt="Entrez les Notes dans cette cellule" sqref="E13:H14" xr:uid="{00000000-0002-0000-01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100-000007000000}"/>
    <dataValidation allowBlank="1" showInputMessage="1" showErrorMessage="1" prompt="L’année figurant dans cette cellule est automatiquement mise à jour. Sélectionnez une autre année dans la cellule K3 de la feuille de calcul pour modifier l’année" sqref="C1" xr:uid="{00000000-0002-0000-01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B1:K18"/>
  <sheetViews>
    <sheetView showGridLines="0" zoomScale="90" zoomScaleNormal="90" workbookViewId="0">
      <selection activeCell="E10" sqref="E10"/>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25" t="str">
        <f>"Mars "&amp;AnnéeCalendrier</f>
        <v>Mars 2025</v>
      </c>
      <c r="C1" s="26"/>
      <c r="D1" s="26"/>
      <c r="E1" s="27"/>
      <c r="F1" s="27"/>
      <c r="G1" s="27"/>
      <c r="H1" s="28"/>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JoursEtSemaines+DATE(AnnéeCalendrier,3,1)-WEEKDAY(DATE(AnnéeCalendrier,3,1),(DébutSemaine="Lundi")+1)+1</f>
        <v>45712</v>
      </c>
      <c r="C3" s="59">
        <v>45713</v>
      </c>
      <c r="D3" s="59">
        <v>45714</v>
      </c>
      <c r="E3" s="59">
        <v>45715</v>
      </c>
      <c r="F3" s="59">
        <v>45716</v>
      </c>
      <c r="G3" s="59">
        <v>45717</v>
      </c>
      <c r="H3" s="59">
        <v>45718</v>
      </c>
    </row>
    <row r="4" spans="2:11" ht="57.95" customHeight="1">
      <c r="B4" s="65"/>
      <c r="C4" s="65"/>
      <c r="D4" s="65"/>
      <c r="E4" s="65"/>
      <c r="F4" s="65"/>
      <c r="G4" s="65"/>
      <c r="H4" s="65"/>
      <c r="J4" s="68"/>
      <c r="K4" t="s">
        <v>5</v>
      </c>
    </row>
    <row r="5" spans="2:11" ht="19.5" customHeight="1">
      <c r="B5" s="61">
        <f t="array" ref="B5:H5">JoursEtSemaines+DATE(AnnéeCalendrier,3,1)-WEEKDAY(DATE(AnnéeCalendrier,3,1),(DébutSemaine="Lundi")+1)+8</f>
        <v>45719</v>
      </c>
      <c r="C5" s="61">
        <v>45720</v>
      </c>
      <c r="D5" s="61">
        <v>45721</v>
      </c>
      <c r="E5" s="61">
        <v>45722</v>
      </c>
      <c r="F5" s="61">
        <v>45723</v>
      </c>
      <c r="G5" s="61">
        <v>45724</v>
      </c>
      <c r="H5" s="61">
        <v>45725</v>
      </c>
    </row>
    <row r="6" spans="2:11" ht="19.5" customHeight="1">
      <c r="B6" s="61"/>
      <c r="C6" s="61"/>
      <c r="D6" s="61"/>
      <c r="E6" s="61"/>
      <c r="F6" s="61"/>
      <c r="G6" s="61"/>
      <c r="H6" s="61"/>
    </row>
    <row r="7" spans="2:11" ht="19.5" customHeight="1">
      <c r="B7" s="61"/>
      <c r="C7" s="61"/>
      <c r="D7" s="61"/>
      <c r="E7" s="61"/>
      <c r="F7" s="61"/>
      <c r="G7" s="61"/>
      <c r="H7" s="61"/>
    </row>
    <row r="8" spans="2:11" ht="19.5" customHeight="1">
      <c r="B8" s="67"/>
      <c r="C8" s="67"/>
      <c r="D8" s="67"/>
      <c r="E8" s="67"/>
      <c r="F8" s="67"/>
      <c r="G8" s="67"/>
      <c r="H8" s="67"/>
      <c r="J8" s="70"/>
      <c r="K8" t="s">
        <v>6</v>
      </c>
    </row>
    <row r="9" spans="2:11" ht="19.5" customHeight="1">
      <c r="B9" s="59">
        <f t="array" ref="B9:H9">JoursEtSemaines+DATE(AnnéeCalendrier,3,1)-WEEKDAY(DATE(AnnéeCalendrier,3,1),(DébutSemaine="Lundi")+1)+15</f>
        <v>45726</v>
      </c>
      <c r="C9" s="59">
        <v>45727</v>
      </c>
      <c r="D9" s="59">
        <v>45728</v>
      </c>
      <c r="E9" s="59">
        <v>45729</v>
      </c>
      <c r="F9" s="59">
        <v>45730</v>
      </c>
      <c r="G9" s="59">
        <v>45731</v>
      </c>
      <c r="H9" s="59">
        <v>45732</v>
      </c>
    </row>
    <row r="10" spans="2:11" ht="57.95" customHeight="1">
      <c r="B10" s="65"/>
      <c r="C10" s="65"/>
      <c r="D10" s="65"/>
      <c r="E10" s="65"/>
      <c r="F10" s="65"/>
      <c r="G10" s="65"/>
      <c r="H10" s="65"/>
      <c r="J10" s="69"/>
      <c r="K10" t="s">
        <v>7</v>
      </c>
    </row>
    <row r="11" spans="2:11" ht="19.5" customHeight="1">
      <c r="B11" s="61">
        <f t="array" ref="B11:H11">JoursEtSemaines+DATE(AnnéeCalendrier,3,1)-WEEKDAY(DATE(AnnéeCalendrier,3,1),(DébutSemaine="Lundi")+1)+22</f>
        <v>45733</v>
      </c>
      <c r="C11" s="61">
        <v>45734</v>
      </c>
      <c r="D11" s="61">
        <v>45735</v>
      </c>
      <c r="E11" s="61">
        <v>45736</v>
      </c>
      <c r="F11" s="61">
        <v>45737</v>
      </c>
      <c r="G11" s="61">
        <v>45738</v>
      </c>
      <c r="H11" s="61">
        <v>45739</v>
      </c>
    </row>
    <row r="12" spans="2:11" ht="19.5" customHeight="1">
      <c r="B12" s="61"/>
      <c r="C12" s="61"/>
      <c r="D12" s="61"/>
      <c r="E12" s="61"/>
      <c r="F12" s="61"/>
      <c r="G12" s="61"/>
      <c r="H12" s="61"/>
    </row>
    <row r="13" spans="2:11" ht="19.5" customHeight="1">
      <c r="B13" s="61"/>
      <c r="C13" s="61"/>
      <c r="D13" s="61"/>
      <c r="E13" s="61"/>
      <c r="F13" s="61"/>
      <c r="G13" s="61"/>
      <c r="H13" s="61"/>
    </row>
    <row r="14" spans="2:11" ht="19.5" customHeight="1">
      <c r="B14" s="64"/>
      <c r="C14" s="64"/>
      <c r="D14" s="64"/>
      <c r="E14" s="64"/>
      <c r="F14" s="64"/>
      <c r="G14" s="64"/>
      <c r="H14" s="64"/>
      <c r="J14" s="71"/>
      <c r="K14" t="s">
        <v>8</v>
      </c>
    </row>
    <row r="15" spans="2:11" ht="19.5" customHeight="1">
      <c r="B15" s="59">
        <f t="array" ref="B15:H15">JoursEtSemaines+DATE(AnnéeCalendrier,3,1)-WEEKDAY(DATE(AnnéeCalendrier,3,1),(DébutSemaine="Lundi")+1)+29</f>
        <v>45740</v>
      </c>
      <c r="C15" s="59">
        <v>45741</v>
      </c>
      <c r="D15" s="59">
        <v>45742</v>
      </c>
      <c r="E15" s="59">
        <v>45743</v>
      </c>
      <c r="F15" s="59">
        <v>45744</v>
      </c>
      <c r="G15" s="59">
        <v>45745</v>
      </c>
      <c r="H15" s="59">
        <v>45746</v>
      </c>
    </row>
    <row r="16" spans="2:11" ht="57.95" customHeight="1">
      <c r="B16" s="66"/>
      <c r="C16" s="66"/>
      <c r="D16" s="66"/>
      <c r="E16" s="66"/>
      <c r="F16" s="66"/>
      <c r="G16" s="66"/>
      <c r="H16" s="66"/>
    </row>
    <row r="17" spans="2:8" ht="19.5" customHeight="1">
      <c r="B17" s="61">
        <f t="array" ref="B17:C17">JoursEtSemaines+DATE(AnnéeCalendrier,3,1)-WEEKDAY(DATE(AnnéeCalendrier,3,1),(DébutSemaine="Lundi")+1)+36</f>
        <v>45747</v>
      </c>
      <c r="C17" s="61">
        <v>45748</v>
      </c>
      <c r="D17" s="57" t="s">
        <v>0</v>
      </c>
      <c r="E17" s="88"/>
      <c r="F17" s="88"/>
      <c r="G17" s="88"/>
      <c r="H17" s="89"/>
    </row>
    <row r="18" spans="2:8" ht="57.95" customHeight="1">
      <c r="B18" s="67"/>
      <c r="C18" s="67"/>
      <c r="D18" s="58"/>
      <c r="E18" s="90"/>
      <c r="F18" s="90"/>
      <c r="G18" s="90"/>
      <c r="H18" s="91"/>
    </row>
  </sheetData>
  <mergeCells count="1">
    <mergeCell ref="E17:H18"/>
  </mergeCells>
  <conditionalFormatting sqref="B17:D17">
    <cfRule type="expression" dxfId="52" priority="7">
      <formula>AND(DAY(B17)&gt;=1,DAY(B17)&lt;=15)</formula>
    </cfRule>
  </conditionalFormatting>
  <conditionalFormatting sqref="B3:G3">
    <cfRule type="expression" dxfId="51" priority="1">
      <formula>DAY(B3)&gt;8</formula>
    </cfRule>
  </conditionalFormatting>
  <conditionalFormatting sqref="B15:H15">
    <cfRule type="expression" dxfId="50" priority="10">
      <formula>AND(DAY(B15)&gt;=1,DAY(B15)&lt;=15)</formula>
    </cfRule>
  </conditionalFormatting>
  <dataValidations xWindow="208" yWindow="410" count="9">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200-000000000000}"/>
    <dataValidation allowBlank="1" showInputMessage="1" showErrorMessage="1" prompt="Entrez les Notes dans cette cellule" sqref="E17:H18" xr:uid="{00000000-0002-0000-0200-000001000000}"/>
    <dataValidation allowBlank="1" showInputMessage="1" showErrorMessage="1" prompt="Entrez les Notes dans la cellule à droite" sqref="D17:D18" xr:uid="{00000000-0002-0000-0200-000002000000}"/>
    <dataValidation allowBlank="1" showInputMessage="1" showErrorMessage="1" prompt="Calendrier du mois de mars" sqref="A1" xr:uid="{00000000-0002-0000-0200-000003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200-000004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200-000005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200-000006000000}"/>
    <dataValidation allowBlank="1" showInputMessage="1" showErrorMessage="1" prompt="Jour de la semaine défini automatiquement." sqref="C2:H2" xr:uid="{00000000-0002-0000-0200-000007000000}"/>
    <dataValidation allowBlank="1" showInputMessage="1" showErrorMessage="1" prompt="L’année figurant dans cette cellule est automatiquement mise à jour. Sélectionnez une autre année dans la cellule K3 de la feuille de calcul pour modifier l’année" sqref="C1" xr:uid="{00000000-0002-0000-02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B1:K24"/>
  <sheetViews>
    <sheetView showGridLines="0" zoomScale="90" zoomScaleNormal="90" workbookViewId="0">
      <selection activeCell="C9" sqref="C9"/>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23" t="str">
        <f>"Avril "&amp;AnnéeCalendrier</f>
        <v>Avril 2025</v>
      </c>
      <c r="C1" s="9"/>
      <c r="D1" s="9"/>
      <c r="E1" s="10"/>
      <c r="F1" s="10"/>
      <c r="G1" s="10"/>
      <c r="H1" s="24"/>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72">
        <f t="array" ref="B3:H3">JoursEtSemaines+DATE(AnnéeCalendrier,4,1)-WEEKDAY(DATE(AnnéeCalendrier,4,1),(DébutSemaine="Lundi")+1)+1</f>
        <v>45747</v>
      </c>
      <c r="C3" s="59">
        <v>45748</v>
      </c>
      <c r="D3" s="59">
        <v>45749</v>
      </c>
      <c r="E3" s="59">
        <v>45750</v>
      </c>
      <c r="F3" s="59">
        <v>45751</v>
      </c>
      <c r="G3" s="59">
        <v>45752</v>
      </c>
      <c r="H3" s="59">
        <v>45753</v>
      </c>
    </row>
    <row r="4" spans="2:11" ht="20.100000000000001" customHeight="1">
      <c r="B4" s="59"/>
      <c r="C4" s="59"/>
      <c r="D4" s="59"/>
      <c r="E4" s="59"/>
      <c r="F4" s="59"/>
      <c r="G4" s="80" t="s">
        <v>17</v>
      </c>
      <c r="H4" s="59"/>
      <c r="J4" s="68"/>
      <c r="K4" t="s">
        <v>5</v>
      </c>
    </row>
    <row r="5" spans="2:11" ht="20.100000000000001" customHeight="1">
      <c r="B5" s="59"/>
      <c r="C5" s="59"/>
      <c r="D5" s="59"/>
      <c r="E5" s="59"/>
      <c r="F5" s="59"/>
      <c r="G5" s="59"/>
      <c r="H5" s="59"/>
    </row>
    <row r="6" spans="2:11" ht="20.100000000000001" customHeight="1">
      <c r="B6" s="62"/>
      <c r="C6" s="62"/>
      <c r="D6" s="62"/>
      <c r="E6" s="62"/>
      <c r="F6" s="62"/>
      <c r="G6" s="62"/>
      <c r="H6" s="62"/>
      <c r="J6" s="70"/>
      <c r="K6" t="s">
        <v>6</v>
      </c>
    </row>
    <row r="7" spans="2:11" ht="19.5" customHeight="1">
      <c r="B7" s="61">
        <f t="array" ref="B7:H7">JoursEtSemaines+DATE(AnnéeCalendrier,4,1)-WEEKDAY(DATE(AnnéeCalendrier,4,1),(DébutSemaine="Lundi")+1)+8</f>
        <v>45754</v>
      </c>
      <c r="C7" s="61">
        <v>45755</v>
      </c>
      <c r="D7" s="61">
        <v>45756</v>
      </c>
      <c r="E7" s="61">
        <v>45757</v>
      </c>
      <c r="F7" s="61">
        <v>45758</v>
      </c>
      <c r="G7" s="72">
        <v>45759</v>
      </c>
      <c r="H7" s="72">
        <v>45760</v>
      </c>
    </row>
    <row r="8" spans="2:11" ht="20.100000000000001" customHeight="1">
      <c r="B8" s="64"/>
      <c r="C8" s="64"/>
      <c r="D8" s="64"/>
      <c r="E8" s="64"/>
      <c r="F8" s="64"/>
      <c r="G8" s="81" t="s">
        <v>5</v>
      </c>
      <c r="H8" s="64"/>
      <c r="J8" s="69"/>
      <c r="K8" t="s">
        <v>7</v>
      </c>
    </row>
    <row r="9" spans="2:11" ht="20.100000000000001" customHeight="1">
      <c r="B9" s="64"/>
      <c r="C9" s="64"/>
      <c r="D9" s="64"/>
      <c r="E9" s="64"/>
      <c r="F9" s="64"/>
      <c r="G9" s="64"/>
      <c r="H9" s="64"/>
    </row>
    <row r="10" spans="2:11" ht="20.100000000000001" customHeight="1">
      <c r="B10" s="64"/>
      <c r="C10" s="64"/>
      <c r="D10" s="64"/>
      <c r="E10" s="64"/>
      <c r="F10" s="64"/>
      <c r="G10" s="64"/>
      <c r="H10" s="64"/>
      <c r="J10" s="71"/>
      <c r="K10" t="s">
        <v>8</v>
      </c>
    </row>
    <row r="11" spans="2:11" ht="19.5" customHeight="1">
      <c r="B11" s="72">
        <f t="array" ref="B11:H11">JoursEtSemaines+DATE(AnnéeCalendrier,4,1)-WEEKDAY(DATE(AnnéeCalendrier,4,1),(DébutSemaine="Lundi")+1)+15</f>
        <v>45761</v>
      </c>
      <c r="C11" s="72">
        <v>45762</v>
      </c>
      <c r="D11" s="72">
        <v>45763</v>
      </c>
      <c r="E11" s="72">
        <v>45764</v>
      </c>
      <c r="F11" s="72">
        <v>45765</v>
      </c>
      <c r="G11" s="72">
        <v>45766</v>
      </c>
      <c r="H11" s="72">
        <v>45767</v>
      </c>
    </row>
    <row r="12" spans="2:11" ht="20.100000000000001" customHeight="1">
      <c r="B12" s="59"/>
      <c r="C12" s="59"/>
      <c r="D12" s="93" t="s">
        <v>13</v>
      </c>
      <c r="E12" s="93"/>
      <c r="F12" s="59"/>
      <c r="G12" s="94" t="s">
        <v>25</v>
      </c>
      <c r="H12" s="59"/>
    </row>
    <row r="13" spans="2:11" ht="20.100000000000001" customHeight="1">
      <c r="B13" s="59"/>
      <c r="C13" s="59"/>
      <c r="D13" s="59"/>
      <c r="E13" s="59"/>
      <c r="F13" s="59"/>
      <c r="G13" s="94"/>
      <c r="H13" s="59"/>
    </row>
    <row r="14" spans="2:11" ht="20.100000000000001" customHeight="1">
      <c r="B14" s="62"/>
      <c r="C14" s="62"/>
      <c r="D14" s="62"/>
      <c r="E14" s="62"/>
      <c r="F14" s="62"/>
      <c r="G14" s="62"/>
      <c r="H14" s="62"/>
    </row>
    <row r="15" spans="2:11" ht="19.5" customHeight="1">
      <c r="B15" s="72">
        <f t="array" ref="B15:H15">JoursEtSemaines+DATE(AnnéeCalendrier,4,1)-WEEKDAY(DATE(AnnéeCalendrier,4,1),(DébutSemaine="Lundi")+1)+22</f>
        <v>45768</v>
      </c>
      <c r="C15" s="72">
        <v>45769</v>
      </c>
      <c r="D15" s="72">
        <v>45770</v>
      </c>
      <c r="E15" s="72">
        <v>45771</v>
      </c>
      <c r="F15" s="72">
        <v>45772</v>
      </c>
      <c r="G15" s="72">
        <v>45773</v>
      </c>
      <c r="H15" s="72">
        <v>45774</v>
      </c>
    </row>
    <row r="16" spans="2:11" ht="20.100000000000001" customHeight="1">
      <c r="B16" s="64"/>
      <c r="C16" s="64"/>
      <c r="D16" s="64"/>
      <c r="E16" s="64"/>
      <c r="F16" s="64"/>
      <c r="G16" s="93" t="s">
        <v>10</v>
      </c>
      <c r="H16" s="93"/>
    </row>
    <row r="17" spans="2:8" ht="20.100000000000001" customHeight="1">
      <c r="B17" s="64"/>
      <c r="C17" s="64"/>
      <c r="D17" s="64"/>
      <c r="E17" s="64"/>
      <c r="F17" s="64"/>
      <c r="G17" s="64"/>
      <c r="H17" s="64"/>
    </row>
    <row r="18" spans="2:8" ht="20.100000000000001" customHeight="1">
      <c r="B18" s="64"/>
      <c r="C18" s="64"/>
      <c r="D18" s="64"/>
      <c r="E18" s="64"/>
      <c r="F18" s="64"/>
      <c r="G18" s="64"/>
      <c r="H18" s="64"/>
    </row>
    <row r="19" spans="2:8" ht="19.5" customHeight="1">
      <c r="B19" s="59">
        <f t="array" ref="B19:H19">JoursEtSemaines+DATE(AnnéeCalendrier,4,1)-WEEKDAY(DATE(AnnéeCalendrier,4,1),(DébutSemaine="Lundi")+1)+29</f>
        <v>45775</v>
      </c>
      <c r="C19" s="59">
        <v>45776</v>
      </c>
      <c r="D19" s="59">
        <v>45777</v>
      </c>
      <c r="E19" s="59">
        <v>45778</v>
      </c>
      <c r="F19" s="59">
        <v>45779</v>
      </c>
      <c r="G19" s="59">
        <v>45780</v>
      </c>
      <c r="H19" s="59">
        <v>45781</v>
      </c>
    </row>
    <row r="20" spans="2:8" ht="20.100000000000001" customHeight="1">
      <c r="B20" s="62"/>
      <c r="C20" s="62"/>
      <c r="D20" s="62"/>
      <c r="E20" s="62"/>
      <c r="F20" s="62"/>
      <c r="G20" s="81" t="s">
        <v>5</v>
      </c>
      <c r="H20" s="62"/>
    </row>
    <row r="21" spans="2:8" ht="20.100000000000001" customHeight="1">
      <c r="B21" s="62"/>
      <c r="C21" s="62"/>
      <c r="D21" s="62"/>
      <c r="E21" s="62"/>
      <c r="F21" s="62"/>
      <c r="G21" s="62"/>
      <c r="H21" s="62"/>
    </row>
    <row r="22" spans="2:8" ht="20.100000000000001" customHeight="1">
      <c r="B22" s="62"/>
      <c r="C22" s="62"/>
      <c r="D22" s="62"/>
      <c r="E22" s="62"/>
      <c r="F22" s="62"/>
      <c r="G22" s="62"/>
      <c r="H22" s="62"/>
    </row>
    <row r="23" spans="2:8" ht="19.5" customHeight="1">
      <c r="B23" s="61">
        <f t="array" ref="B23:C23">JoursEtSemaines+DATE(AnnéeCalendrier,4,1)-WEEKDAY(DATE(AnnéeCalendrier,4,1),(DébutSemaine="Lundi")+1)+36</f>
        <v>45782</v>
      </c>
      <c r="C23" s="61">
        <v>45783</v>
      </c>
      <c r="D23" s="57" t="s">
        <v>0</v>
      </c>
      <c r="E23" s="88"/>
      <c r="F23" s="88"/>
      <c r="G23" s="88"/>
      <c r="H23" s="89"/>
    </row>
    <row r="24" spans="2:8" ht="57.95" customHeight="1">
      <c r="B24" s="64"/>
      <c r="C24" s="64"/>
      <c r="D24" s="58"/>
      <c r="E24" s="90"/>
      <c r="F24" s="90"/>
      <c r="G24" s="90"/>
      <c r="H24" s="91"/>
    </row>
  </sheetData>
  <mergeCells count="4">
    <mergeCell ref="E23:H24"/>
    <mergeCell ref="G16:H16"/>
    <mergeCell ref="D12:E12"/>
    <mergeCell ref="G12:G13"/>
  </mergeCells>
  <conditionalFormatting sqref="B3">
    <cfRule type="expression" dxfId="49" priority="1">
      <formula>AND(DAY(B3)&gt;=1,DAY(B3)&lt;=15)</formula>
    </cfRule>
  </conditionalFormatting>
  <conditionalFormatting sqref="B12:C12 F12:H12 B13:F13 H13">
    <cfRule type="expression" dxfId="48" priority="7">
      <formula>DAY(B12)&gt;8</formula>
    </cfRule>
  </conditionalFormatting>
  <conditionalFormatting sqref="B23:D23">
    <cfRule type="expression" dxfId="47" priority="8">
      <formula>AND(DAY(B23)&gt;=1,DAY(B23)&lt;=15)</formula>
    </cfRule>
  </conditionalFormatting>
  <conditionalFormatting sqref="B4:H5">
    <cfRule type="expression" dxfId="46" priority="6">
      <formula>DAY(B4)&gt;8</formula>
    </cfRule>
  </conditionalFormatting>
  <conditionalFormatting sqref="B11:H11">
    <cfRule type="expression" dxfId="45" priority="3">
      <formula>AND(DAY(B11)&gt;=1,DAY(B11)&lt;=15)</formula>
    </cfRule>
  </conditionalFormatting>
  <conditionalFormatting sqref="B15:H15">
    <cfRule type="expression" dxfId="44" priority="2">
      <formula>AND(DAY(B15)&gt;=1,DAY(B15)&lt;=15)</formula>
    </cfRule>
  </conditionalFormatting>
  <conditionalFormatting sqref="C3:G3">
    <cfRule type="expression" dxfId="43" priority="10">
      <formula>DAY(C3)&gt;8</formula>
    </cfRule>
  </conditionalFormatting>
  <conditionalFormatting sqref="G7:H7">
    <cfRule type="expression" dxfId="42" priority="4">
      <formula>AND(DAY(G7)&gt;=1,DAY(G7)&lt;=15)</formula>
    </cfRule>
  </conditionalFormatting>
  <dataValidations count="9">
    <dataValidation allowBlank="1" showInputMessage="1" showErrorMessage="1" prompt="Jour de la semaine défini automatiquement." sqref="C2:H2" xr:uid="{00000000-0002-0000-03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3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B5" xr:uid="{00000000-0002-0000-03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300-000003000000}"/>
    <dataValidation allowBlank="1" showInputMessage="1" showErrorMessage="1" prompt="Calendrier du mois d’avril" sqref="A1" xr:uid="{00000000-0002-0000-0300-000004000000}"/>
    <dataValidation allowBlank="1" showInputMessage="1" showErrorMessage="1" prompt="Entrez les Notes dans la cellule à droite" sqref="D23:D24" xr:uid="{00000000-0002-0000-0300-000005000000}"/>
    <dataValidation allowBlank="1" showInputMessage="1" showErrorMessage="1" prompt="Entrez les Notes dans cette cellule" sqref="E23:H24" xr:uid="{00000000-0002-0000-0300-000006000000}"/>
    <dataValidation allowBlank="1" showInputMessage="1" showErrorMessage="1" prompt="Cette ligne ainsi que les lignes 6, 8, 10, 12 et 14 sont des cellules destinées à la saisie de notes quotidiennes en rapport avec le jour civil figurant dans la cellule située au-dessus" sqref="B6" xr:uid="{00000000-0002-0000-0300-000007000000}"/>
    <dataValidation allowBlank="1" showInputMessage="1" showErrorMessage="1" prompt="L’année figurant dans cette cellule est automatiquement mise à jour. Sélectionnez une autre année dans la cellule K3 de la feuille de calcul pour modifier l’année" sqref="C1" xr:uid="{00000000-0002-0000-03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B1:K24"/>
  <sheetViews>
    <sheetView showGridLines="0" zoomScale="90" zoomScaleNormal="90" workbookViewId="0">
      <selection activeCell="O20" sqref="O20"/>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29" t="str">
        <f>"Mai "&amp;AnnéeCalendrier</f>
        <v>Mai 2025</v>
      </c>
      <c r="C1" s="30"/>
      <c r="D1" s="30"/>
      <c r="E1" s="31"/>
      <c r="F1" s="31"/>
      <c r="G1" s="31"/>
      <c r="H1" s="32"/>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JoursEtSemaines+DATE(AnnéeCalendrier,5,1)-WEEKDAY(DATE(AnnéeCalendrier,5,1),(DébutSemaine="Lundi")+1)+1</f>
        <v>45775</v>
      </c>
      <c r="C3" s="59">
        <v>45776</v>
      </c>
      <c r="D3" s="72">
        <v>45777</v>
      </c>
      <c r="E3" s="59">
        <v>45778</v>
      </c>
      <c r="F3" s="59">
        <v>45779</v>
      </c>
      <c r="G3" s="59">
        <v>45780</v>
      </c>
      <c r="H3" s="59">
        <v>45781</v>
      </c>
    </row>
    <row r="4" spans="2:11" ht="20.100000000000001" customHeight="1">
      <c r="B4" s="59"/>
      <c r="C4" s="59"/>
      <c r="D4" s="59"/>
      <c r="E4" s="59"/>
      <c r="F4" s="59"/>
      <c r="G4" s="75" t="s">
        <v>5</v>
      </c>
      <c r="H4" s="59"/>
      <c r="J4" s="68"/>
      <c r="K4" t="s">
        <v>5</v>
      </c>
    </row>
    <row r="5" spans="2:11" ht="20.100000000000001" customHeight="1">
      <c r="B5" s="59"/>
      <c r="C5" s="59"/>
      <c r="D5" s="59"/>
      <c r="E5" s="59"/>
      <c r="F5" s="59"/>
      <c r="G5" s="77" t="s">
        <v>22</v>
      </c>
      <c r="H5" s="59"/>
    </row>
    <row r="6" spans="2:11" ht="20.100000000000001" customHeight="1">
      <c r="B6" s="59"/>
      <c r="C6" s="59"/>
      <c r="D6" s="59"/>
      <c r="E6" s="59"/>
      <c r="F6" s="59"/>
      <c r="G6" s="59"/>
      <c r="H6" s="59"/>
      <c r="J6" s="70"/>
      <c r="K6" t="s">
        <v>6</v>
      </c>
    </row>
    <row r="7" spans="2:11" ht="19.5" customHeight="1">
      <c r="B7" s="61">
        <f t="array" ref="B7:H7">JoursEtSemaines+DATE(AnnéeCalendrier,5,1)-WEEKDAY(DATE(AnnéeCalendrier,5,1),(DébutSemaine="Lundi")+1)+8</f>
        <v>45782</v>
      </c>
      <c r="C7" s="61">
        <v>45783</v>
      </c>
      <c r="D7" s="72">
        <v>45784</v>
      </c>
      <c r="E7" s="72">
        <v>45785</v>
      </c>
      <c r="F7" s="61">
        <v>45786</v>
      </c>
      <c r="G7" s="61">
        <v>45787</v>
      </c>
      <c r="H7" s="61">
        <v>45788</v>
      </c>
    </row>
    <row r="8" spans="2:11" ht="19.5" customHeight="1">
      <c r="B8" s="61"/>
      <c r="C8" s="61"/>
      <c r="D8" s="74" t="s">
        <v>26</v>
      </c>
      <c r="E8" s="61"/>
      <c r="F8" s="61"/>
      <c r="G8" s="75" t="s">
        <v>5</v>
      </c>
      <c r="H8" s="77" t="s">
        <v>23</v>
      </c>
      <c r="J8" s="69"/>
      <c r="K8" t="s">
        <v>7</v>
      </c>
    </row>
    <row r="9" spans="2:11" ht="20.100000000000001" customHeight="1">
      <c r="B9" s="61"/>
      <c r="C9" s="61"/>
      <c r="D9" s="61"/>
      <c r="E9" s="61"/>
      <c r="F9" s="61"/>
      <c r="G9" s="100" t="s">
        <v>34</v>
      </c>
      <c r="H9" s="61"/>
    </row>
    <row r="10" spans="2:11" ht="20.100000000000001" customHeight="1">
      <c r="B10" s="64"/>
      <c r="C10" s="64"/>
      <c r="D10" s="64"/>
      <c r="E10" s="64"/>
      <c r="F10" s="64"/>
      <c r="G10" s="100"/>
      <c r="H10" s="64"/>
      <c r="J10" s="71"/>
      <c r="K10" t="s">
        <v>8</v>
      </c>
    </row>
    <row r="11" spans="2:11" ht="19.5" customHeight="1">
      <c r="B11" s="59">
        <f t="array" ref="B11:H11">JoursEtSemaines+DATE(AnnéeCalendrier,5,1)-WEEKDAY(DATE(AnnéeCalendrier,5,1),(DébutSemaine="Lundi")+1)+15</f>
        <v>45789</v>
      </c>
      <c r="C11" s="59">
        <v>45790</v>
      </c>
      <c r="D11" s="59">
        <v>45791</v>
      </c>
      <c r="E11" s="59">
        <v>45792</v>
      </c>
      <c r="F11" s="59">
        <v>45793</v>
      </c>
      <c r="G11" s="59">
        <v>45794</v>
      </c>
      <c r="H11" s="59">
        <v>45795</v>
      </c>
    </row>
    <row r="12" spans="2:11" ht="20.100000000000001" customHeight="1">
      <c r="B12" s="59"/>
      <c r="C12" s="59"/>
      <c r="D12" s="59"/>
      <c r="E12" s="59"/>
      <c r="F12" s="59"/>
      <c r="G12" s="59"/>
      <c r="H12" s="59"/>
    </row>
    <row r="13" spans="2:11" ht="20.100000000000001" customHeight="1">
      <c r="B13" s="59"/>
      <c r="C13" s="59"/>
      <c r="D13" s="62"/>
      <c r="E13" s="62"/>
      <c r="F13" s="62"/>
      <c r="G13" s="62"/>
      <c r="H13" s="62"/>
    </row>
    <row r="14" spans="2:11" ht="20.100000000000001" customHeight="1">
      <c r="B14" s="62"/>
      <c r="C14" s="62"/>
      <c r="D14" s="62"/>
      <c r="E14" s="62"/>
      <c r="F14" s="62"/>
      <c r="G14" s="62"/>
      <c r="H14" s="62"/>
    </row>
    <row r="15" spans="2:11" ht="19.5" customHeight="1">
      <c r="B15" s="72">
        <f t="array" ref="B15:H15">JoursEtSemaines+DATE(AnnéeCalendrier,5,1)-WEEKDAY(DATE(AnnéeCalendrier,5,1),(DébutSemaine="Lundi")+1)+22</f>
        <v>45796</v>
      </c>
      <c r="C15" s="61">
        <v>45797</v>
      </c>
      <c r="D15" s="61">
        <v>45798</v>
      </c>
      <c r="E15" s="61">
        <v>45799</v>
      </c>
      <c r="F15" s="61">
        <v>45800</v>
      </c>
      <c r="G15" s="61">
        <v>45801</v>
      </c>
      <c r="H15" s="61">
        <v>45802</v>
      </c>
    </row>
    <row r="16" spans="2:11" ht="20.100000000000001" customHeight="1">
      <c r="B16" s="61"/>
      <c r="C16" s="61"/>
      <c r="D16" s="61"/>
      <c r="E16" s="61"/>
      <c r="F16" s="61"/>
      <c r="G16" s="93" t="s">
        <v>14</v>
      </c>
      <c r="H16" s="93"/>
    </row>
    <row r="17" spans="2:8" ht="20.100000000000001" customHeight="1">
      <c r="B17" s="61"/>
      <c r="C17" s="61"/>
      <c r="D17" s="61"/>
      <c r="E17" s="61"/>
      <c r="F17" s="61"/>
      <c r="G17" s="75" t="s">
        <v>5</v>
      </c>
      <c r="H17" s="61"/>
    </row>
    <row r="18" spans="2:8" ht="20.100000000000001" customHeight="1">
      <c r="B18" s="64"/>
      <c r="C18" s="64"/>
      <c r="D18" s="64"/>
      <c r="E18" s="64"/>
      <c r="F18" s="64"/>
      <c r="G18" s="64"/>
      <c r="H18" s="64"/>
    </row>
    <row r="19" spans="2:8" ht="19.5" customHeight="1">
      <c r="B19" s="59">
        <f t="array" ref="B19:H19">JoursEtSemaines+DATE(AnnéeCalendrier,5,1)-WEEKDAY(DATE(AnnéeCalendrier,5,1),(DébutSemaine="Lundi")+1)+29</f>
        <v>45803</v>
      </c>
      <c r="C19" s="59">
        <v>45804</v>
      </c>
      <c r="D19" s="59">
        <v>45805</v>
      </c>
      <c r="E19" s="59">
        <v>45806</v>
      </c>
      <c r="F19" s="59">
        <v>45807</v>
      </c>
      <c r="G19" s="59">
        <v>45808</v>
      </c>
      <c r="H19" s="59">
        <v>45809</v>
      </c>
    </row>
    <row r="20" spans="2:8" ht="20.100000000000001" customHeight="1">
      <c r="B20" s="59"/>
      <c r="C20" s="59"/>
      <c r="D20" s="59"/>
      <c r="E20" s="59"/>
      <c r="F20" s="59"/>
      <c r="G20" s="59"/>
      <c r="H20" s="59"/>
    </row>
    <row r="21" spans="2:8" ht="20.100000000000001" customHeight="1">
      <c r="B21" s="59"/>
      <c r="C21" s="59"/>
      <c r="D21" s="59"/>
      <c r="E21" s="59"/>
      <c r="F21" s="59"/>
      <c r="G21" s="59"/>
      <c r="H21" s="59"/>
    </row>
    <row r="22" spans="2:8" ht="20.100000000000001" customHeight="1">
      <c r="B22" s="62"/>
      <c r="C22" s="62"/>
      <c r="D22" s="62"/>
      <c r="E22" s="62"/>
      <c r="F22" s="62"/>
      <c r="G22" s="62"/>
      <c r="H22" s="62"/>
    </row>
    <row r="23" spans="2:8" ht="19.5" customHeight="1">
      <c r="B23" s="61">
        <f t="array" ref="B23:C23">JoursEtSemaines+DATE(AnnéeCalendrier,5,1)-WEEKDAY(DATE(AnnéeCalendrier,5,1),(DébutSemaine="Lundi")+1)+36</f>
        <v>45810</v>
      </c>
      <c r="C23" s="61">
        <v>45811</v>
      </c>
      <c r="D23" s="57" t="s">
        <v>0</v>
      </c>
      <c r="E23" s="95"/>
      <c r="F23" s="96"/>
      <c r="G23" s="96"/>
      <c r="H23" s="97"/>
    </row>
    <row r="24" spans="2:8" ht="57.95" customHeight="1">
      <c r="B24" s="64"/>
      <c r="C24" s="64"/>
      <c r="D24" s="58"/>
      <c r="E24" s="98"/>
      <c r="F24" s="98"/>
      <c r="G24" s="98"/>
      <c r="H24" s="99"/>
    </row>
  </sheetData>
  <mergeCells count="3">
    <mergeCell ref="E23:H24"/>
    <mergeCell ref="G16:H16"/>
    <mergeCell ref="G9:G10"/>
  </mergeCells>
  <conditionalFormatting sqref="B15">
    <cfRule type="expression" dxfId="41" priority="3">
      <formula>AND(DAY(B15)&gt;=1,DAY(B15)&lt;=15)</formula>
    </cfRule>
  </conditionalFormatting>
  <conditionalFormatting sqref="B3:C3 E3:G3 B4:F5 H4:H5 B6:H6">
    <cfRule type="expression" dxfId="40" priority="9">
      <formula>DAY(B3)&gt;8</formula>
    </cfRule>
  </conditionalFormatting>
  <conditionalFormatting sqref="B23:D23">
    <cfRule type="expression" dxfId="39" priority="7">
      <formula>AND(DAY(B23)&gt;=1,DAY(B23)&lt;=15)</formula>
    </cfRule>
  </conditionalFormatting>
  <conditionalFormatting sqref="B19:H21">
    <cfRule type="expression" dxfId="38" priority="10">
      <formula>AND(DAY(B19)&gt;=1,DAY(B19)&lt;=15)</formula>
    </cfRule>
  </conditionalFormatting>
  <conditionalFormatting sqref="D3">
    <cfRule type="expression" dxfId="37" priority="5">
      <formula>AND(DAY(D3)&gt;=1,DAY(D3)&lt;=15)</formula>
    </cfRule>
  </conditionalFormatting>
  <conditionalFormatting sqref="D7:E7">
    <cfRule type="expression" dxfId="36" priority="4">
      <formula>AND(DAY(D7)&gt;=1,DAY(D7)&lt;=15)</formula>
    </cfRule>
  </conditionalFormatting>
  <conditionalFormatting sqref="G5">
    <cfRule type="expression" dxfId="35" priority="2">
      <formula>DAY(G5)&gt;8</formula>
    </cfRule>
  </conditionalFormatting>
  <conditionalFormatting sqref="H8">
    <cfRule type="expression" dxfId="34" priority="1">
      <formula>DAY(H8)&gt;8</formula>
    </cfRule>
  </conditionalFormatting>
  <dataValidations count="8">
    <dataValidation allowBlank="1" showInputMessage="1" showErrorMessage="1" prompt="Jour de la semaine défini automatiquement." sqref="C2:H2" xr:uid="{00000000-0002-0000-04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4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B6" xr:uid="{00000000-0002-0000-04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400-000003000000}"/>
    <dataValidation allowBlank="1" showInputMessage="1" showErrorMessage="1" prompt="Calendrier du mois de mai" sqref="A1" xr:uid="{00000000-0002-0000-0400-000004000000}"/>
    <dataValidation allowBlank="1" showInputMessage="1" showErrorMessage="1" prompt="Entrez les Notes dans la cellule à droite" sqref="D23:D24" xr:uid="{00000000-0002-0000-0400-000005000000}"/>
    <dataValidation allowBlank="1" showInputMessage="1" showErrorMessage="1" prompt="Entrez les Notes dans cette cellule" sqref="E23:H24" xr:uid="{00000000-0002-0000-0400-000006000000}"/>
    <dataValidation allowBlank="1" showInputMessage="1" showErrorMessage="1" prompt="L’année figurant dans cette cellule est automatiquement mise à jour. Sélectionnez une autre année dans la cellule K3 de la feuille de calcul pour modifier l’année" sqref="C1" xr:uid="{00000000-0002-0000-04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K24"/>
  <sheetViews>
    <sheetView showGridLines="0" zoomScale="90" zoomScaleNormal="90" workbookViewId="0">
      <selection activeCell="I19" sqref="I19"/>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15" t="str">
        <f>"Juin "&amp;AnnéeCalendrier</f>
        <v>Juin 2025</v>
      </c>
      <c r="C1" s="16"/>
      <c r="D1" s="16"/>
      <c r="E1" s="17"/>
      <c r="F1" s="17"/>
      <c r="G1" s="17"/>
      <c r="H1" s="18"/>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JoursEtSemaines+DATE(AnnéeCalendrier,6,1)-WEEKDAY(DATE(AnnéeCalendrier,6,1),(DébutSemaine="Lundi")+1)+1</f>
        <v>45803</v>
      </c>
      <c r="C3" s="59">
        <v>45804</v>
      </c>
      <c r="D3" s="59">
        <v>45805</v>
      </c>
      <c r="E3" s="59">
        <v>45806</v>
      </c>
      <c r="F3" s="59">
        <v>45807</v>
      </c>
      <c r="G3" s="59">
        <v>45808</v>
      </c>
      <c r="H3" s="59">
        <v>45809</v>
      </c>
    </row>
    <row r="4" spans="2:11" ht="20.100000000000001" customHeight="1">
      <c r="B4" s="62"/>
      <c r="C4" s="62"/>
      <c r="D4" s="62"/>
      <c r="E4" s="62"/>
      <c r="F4" s="62"/>
      <c r="G4" s="82" t="s">
        <v>27</v>
      </c>
      <c r="H4" s="62"/>
      <c r="J4" s="68"/>
      <c r="K4" t="s">
        <v>5</v>
      </c>
    </row>
    <row r="5" spans="2:11" ht="20.100000000000001" customHeight="1">
      <c r="B5" s="62"/>
      <c r="C5" s="62"/>
      <c r="D5" s="62"/>
      <c r="E5" s="62"/>
      <c r="F5" s="62"/>
      <c r="H5" s="62"/>
    </row>
    <row r="6" spans="2:11" ht="20.100000000000001" customHeight="1">
      <c r="B6" s="62"/>
      <c r="C6" s="62"/>
      <c r="D6" s="62"/>
      <c r="E6" s="62"/>
      <c r="F6" s="62"/>
      <c r="H6" s="62"/>
      <c r="J6" s="70"/>
      <c r="K6" t="s">
        <v>6</v>
      </c>
    </row>
    <row r="7" spans="2:11" ht="19.5" customHeight="1">
      <c r="B7" s="61">
        <f t="array" ref="B7:H7">JoursEtSemaines+DATE(AnnéeCalendrier,6,1)-WEEKDAY(DATE(AnnéeCalendrier,6,1),(DébutSemaine="Lundi")+1)+8</f>
        <v>45810</v>
      </c>
      <c r="C7" s="61">
        <v>45811</v>
      </c>
      <c r="D7" s="61">
        <v>45812</v>
      </c>
      <c r="E7" s="61">
        <v>45813</v>
      </c>
      <c r="F7" s="61">
        <v>45814</v>
      </c>
      <c r="G7" s="61">
        <v>45815</v>
      </c>
      <c r="H7" s="61">
        <v>45816</v>
      </c>
    </row>
    <row r="8" spans="2:11" ht="20.100000000000001" customHeight="1">
      <c r="B8" s="64"/>
      <c r="C8" s="64"/>
      <c r="D8" s="64"/>
      <c r="E8" s="64"/>
      <c r="F8" s="64"/>
      <c r="G8" s="81" t="s">
        <v>5</v>
      </c>
      <c r="H8" s="64"/>
      <c r="J8" s="69"/>
      <c r="K8" t="s">
        <v>7</v>
      </c>
    </row>
    <row r="9" spans="2:11" ht="20.100000000000001" customHeight="1">
      <c r="B9" s="64"/>
      <c r="C9" s="64"/>
      <c r="D9" s="64"/>
      <c r="E9" s="64"/>
      <c r="F9" s="64"/>
      <c r="G9" s="100" t="s">
        <v>34</v>
      </c>
      <c r="H9" s="64"/>
    </row>
    <row r="10" spans="2:11" ht="20.100000000000001" customHeight="1">
      <c r="B10" s="64"/>
      <c r="C10" s="64"/>
      <c r="D10" s="64"/>
      <c r="E10" s="64"/>
      <c r="F10" s="64"/>
      <c r="G10" s="100"/>
      <c r="H10" s="64"/>
      <c r="J10" s="71"/>
      <c r="K10" t="s">
        <v>8</v>
      </c>
    </row>
    <row r="11" spans="2:11" ht="19.5" customHeight="1">
      <c r="B11" s="59">
        <f t="array" ref="B11:H11">JoursEtSemaines+DATE(AnnéeCalendrier,6,1)-WEEKDAY(DATE(AnnéeCalendrier,6,1),(DébutSemaine="Lundi")+1)+15</f>
        <v>45817</v>
      </c>
      <c r="C11" s="59">
        <v>45818</v>
      </c>
      <c r="D11" s="59">
        <v>45819</v>
      </c>
      <c r="E11" s="59">
        <v>45820</v>
      </c>
      <c r="F11" s="59">
        <v>45821</v>
      </c>
      <c r="G11" s="59">
        <v>45822</v>
      </c>
      <c r="H11" s="59">
        <v>45823</v>
      </c>
    </row>
    <row r="12" spans="2:11" ht="20.100000000000001" customHeight="1">
      <c r="B12" s="62"/>
      <c r="C12" s="62"/>
      <c r="D12" s="62"/>
      <c r="E12" s="62"/>
      <c r="F12" s="62"/>
      <c r="G12" s="78" t="s">
        <v>20</v>
      </c>
      <c r="H12" s="78" t="s">
        <v>21</v>
      </c>
    </row>
    <row r="13" spans="2:11" ht="20.100000000000001" customHeight="1">
      <c r="B13" s="62"/>
      <c r="C13" s="62"/>
      <c r="D13" s="62"/>
      <c r="E13" s="62"/>
      <c r="F13" s="62"/>
      <c r="G13" s="62"/>
      <c r="H13" s="62"/>
    </row>
    <row r="14" spans="2:11" ht="20.100000000000001" customHeight="1">
      <c r="B14" s="62"/>
      <c r="C14" s="62"/>
      <c r="D14" s="62"/>
      <c r="E14" s="62"/>
      <c r="F14" s="62"/>
      <c r="G14" s="62"/>
      <c r="H14" s="62"/>
    </row>
    <row r="15" spans="2:11" ht="19.5" customHeight="1">
      <c r="B15" s="61">
        <f t="array" ref="B15:H15">JoursEtSemaines+DATE(AnnéeCalendrier,6,1)-WEEKDAY(DATE(AnnéeCalendrier,6,1),(DébutSemaine="Lundi")+1)+22</f>
        <v>45824</v>
      </c>
      <c r="C15" s="61">
        <v>45825</v>
      </c>
      <c r="D15" s="61">
        <v>45826</v>
      </c>
      <c r="E15" s="61">
        <v>45827</v>
      </c>
      <c r="F15" s="61">
        <v>45828</v>
      </c>
      <c r="G15" s="61">
        <v>45829</v>
      </c>
      <c r="H15" s="61">
        <v>45830</v>
      </c>
    </row>
    <row r="16" spans="2:11" ht="20.100000000000001" customHeight="1">
      <c r="B16" s="64"/>
      <c r="C16" s="64"/>
      <c r="D16" s="64"/>
      <c r="E16" s="64"/>
      <c r="F16" s="64"/>
      <c r="G16" s="93" t="s">
        <v>15</v>
      </c>
      <c r="H16" s="93"/>
    </row>
    <row r="17" spans="2:8" ht="20.100000000000001" customHeight="1">
      <c r="B17" s="64"/>
      <c r="C17" s="64"/>
      <c r="D17" s="64"/>
      <c r="E17" s="64"/>
      <c r="F17" s="64"/>
      <c r="G17" s="81" t="s">
        <v>5</v>
      </c>
      <c r="H17" s="79" t="s">
        <v>29</v>
      </c>
    </row>
    <row r="18" spans="2:8" ht="20.100000000000001" customHeight="1">
      <c r="B18" s="64"/>
      <c r="C18" s="64"/>
      <c r="D18" s="64"/>
      <c r="E18" s="64"/>
      <c r="F18" s="64"/>
      <c r="G18" s="64"/>
      <c r="H18" s="64"/>
    </row>
    <row r="19" spans="2:8" ht="19.5" customHeight="1">
      <c r="B19" s="59">
        <f t="array" ref="B19:H19">JoursEtSemaines+DATE(AnnéeCalendrier,6,1)-WEEKDAY(DATE(AnnéeCalendrier,6,1),(DébutSemaine="Lundi")+1)+29</f>
        <v>45831</v>
      </c>
      <c r="C19" s="59">
        <v>45832</v>
      </c>
      <c r="D19" s="59">
        <v>45833</v>
      </c>
      <c r="E19" s="59">
        <v>45834</v>
      </c>
      <c r="F19" s="59">
        <v>45835</v>
      </c>
      <c r="G19" s="59">
        <v>45836</v>
      </c>
      <c r="H19" s="59">
        <v>45837</v>
      </c>
    </row>
    <row r="20" spans="2:8" ht="20.100000000000001" customHeight="1">
      <c r="B20" s="62"/>
      <c r="C20" s="62"/>
      <c r="D20" s="62"/>
      <c r="E20" s="62"/>
      <c r="F20" s="62"/>
      <c r="G20" s="82" t="s">
        <v>28</v>
      </c>
      <c r="H20" s="62"/>
    </row>
    <row r="21" spans="2:8" ht="20.100000000000001" customHeight="1">
      <c r="B21" s="62"/>
      <c r="C21" s="62"/>
      <c r="D21" s="62"/>
      <c r="E21" s="62"/>
      <c r="F21" s="62"/>
      <c r="G21" s="62"/>
      <c r="H21" s="62"/>
    </row>
    <row r="22" spans="2:8" ht="20.100000000000001" customHeight="1">
      <c r="B22" s="62"/>
      <c r="C22" s="62"/>
      <c r="D22" s="62"/>
      <c r="E22" s="62"/>
      <c r="F22" s="62"/>
      <c r="G22" s="62"/>
      <c r="H22" s="62"/>
    </row>
    <row r="23" spans="2:8" ht="19.5" customHeight="1">
      <c r="B23" s="61">
        <f t="array" ref="B23:C23">JoursEtSemaines+DATE(AnnéeCalendrier,6,1)-WEEKDAY(DATE(AnnéeCalendrier,6,1),(DébutSemaine="Lundi")+1)+36</f>
        <v>45838</v>
      </c>
      <c r="C23" s="61">
        <v>45839</v>
      </c>
      <c r="D23" s="57" t="s">
        <v>0</v>
      </c>
      <c r="E23" s="88"/>
      <c r="F23" s="88"/>
      <c r="G23" s="88"/>
      <c r="H23" s="89"/>
    </row>
    <row r="24" spans="2:8" ht="57.95" customHeight="1">
      <c r="B24" s="64"/>
      <c r="C24" s="64"/>
      <c r="D24" s="58"/>
      <c r="E24" s="90"/>
      <c r="F24" s="90"/>
      <c r="G24" s="90"/>
      <c r="H24" s="91"/>
    </row>
  </sheetData>
  <mergeCells count="3">
    <mergeCell ref="E23:H24"/>
    <mergeCell ref="G16:H16"/>
    <mergeCell ref="G9:G10"/>
  </mergeCells>
  <phoneticPr fontId="34" type="noConversion"/>
  <conditionalFormatting sqref="B23:D23">
    <cfRule type="expression" dxfId="33" priority="2">
      <formula>AND(DAY(B23)&gt;=1,DAY(B23)&lt;=15)</formula>
    </cfRule>
  </conditionalFormatting>
  <conditionalFormatting sqref="B3:G3">
    <cfRule type="expression" dxfId="32" priority="4">
      <formula>DAY(B3)&gt;8</formula>
    </cfRule>
  </conditionalFormatting>
  <conditionalFormatting sqref="B19:H19">
    <cfRule type="expression" dxfId="31" priority="5">
      <formula>AND(DAY(B19)&gt;=1,DAY(B19)&lt;=15)</formula>
    </cfRule>
  </conditionalFormatting>
  <conditionalFormatting sqref="H17">
    <cfRule type="expression" dxfId="30" priority="1">
      <formula>DAY(H17)&gt;8</formula>
    </cfRule>
  </conditionalFormatting>
  <dataValidations disablePrompts="1" count="9">
    <dataValidation allowBlank="1" showInputMessage="1" showErrorMessage="1" prompt="Jour de la semaine défini automatiquement." sqref="C2:H2" xr:uid="{00000000-0002-0000-05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5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5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500-000003000000}"/>
    <dataValidation allowBlank="1" showInputMessage="1" showErrorMessage="1" prompt="Calendrier du mois de juin" sqref="A1" xr:uid="{00000000-0002-0000-0500-000004000000}"/>
    <dataValidation allowBlank="1" showInputMessage="1" showErrorMessage="1" prompt="Entrez les Notes dans la cellule à droite" sqref="D23:D24" xr:uid="{00000000-0002-0000-0500-000005000000}"/>
    <dataValidation allowBlank="1" showInputMessage="1" showErrorMessage="1" prompt="Entrez les Notes dans cette cellule" sqref="E23:H24" xr:uid="{00000000-0002-0000-0500-000006000000}"/>
    <dataValidation allowBlank="1" showInputMessage="1" showErrorMessage="1" prompt="Cette ligne ainsi que les lignes 6, 8, 10, 12 et 14 sont des cellules destinées à la saisie de notes quotidiennes en rapport avec le jour civil figurant dans la cellule située au-dessus" sqref="B4:B6" xr:uid="{00000000-0002-0000-0500-000007000000}"/>
    <dataValidation allowBlank="1" showInputMessage="1" showErrorMessage="1" prompt="L’année figurant dans cette cellule est automatiquement mise à jour. Sélectionnez une autre année dans la cellule K3 de la feuille de calcul pour modifier l’année" sqref="C1" xr:uid="{00000000-0002-0000-05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B1:K20"/>
  <sheetViews>
    <sheetView showGridLines="0" tabSelected="1" zoomScale="90" zoomScaleNormal="90" workbookViewId="0">
      <selection activeCell="N10" sqref="N10"/>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33" t="str">
        <f>"Juillet "&amp;AnnéeCalendrier</f>
        <v>Juillet 2025</v>
      </c>
      <c r="C1" s="34"/>
      <c r="D1" s="34"/>
      <c r="E1" s="35"/>
      <c r="F1" s="35"/>
      <c r="G1" s="35"/>
      <c r="H1" s="36"/>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JoursEtSemaines+DATE(AnnéeCalendrier,7,1)-WEEKDAY(DATE(AnnéeCalendrier,7,1),(DébutSemaine="Lundi")+1)+1</f>
        <v>45838</v>
      </c>
      <c r="C3" s="59">
        <v>45839</v>
      </c>
      <c r="D3" s="59">
        <v>45840</v>
      </c>
      <c r="E3" s="59">
        <v>45841</v>
      </c>
      <c r="F3" s="59">
        <v>45842</v>
      </c>
      <c r="G3" s="72">
        <v>45843</v>
      </c>
      <c r="H3" s="72">
        <v>45844</v>
      </c>
    </row>
    <row r="4" spans="2:11" ht="19.5" customHeight="1">
      <c r="B4" s="59"/>
      <c r="C4" s="59"/>
      <c r="D4" s="59"/>
      <c r="E4" s="59"/>
      <c r="F4" s="59"/>
      <c r="G4" s="80" t="s">
        <v>18</v>
      </c>
      <c r="H4" s="80" t="s">
        <v>18</v>
      </c>
      <c r="J4" s="68"/>
      <c r="K4" t="s">
        <v>5</v>
      </c>
    </row>
    <row r="5" spans="2:11" ht="19.5" customHeight="1">
      <c r="B5" s="59"/>
      <c r="C5" s="59"/>
      <c r="D5" s="59"/>
      <c r="E5" s="59"/>
      <c r="F5" s="59"/>
      <c r="G5" s="59"/>
      <c r="H5" s="79" t="s">
        <v>24</v>
      </c>
    </row>
    <row r="6" spans="2:11" ht="19.5" customHeight="1">
      <c r="B6" s="62"/>
      <c r="C6" s="62"/>
      <c r="D6" s="62"/>
      <c r="E6" s="62"/>
      <c r="F6" s="62"/>
      <c r="G6" s="62"/>
      <c r="H6" s="62"/>
      <c r="J6" s="70"/>
      <c r="K6" t="s">
        <v>6</v>
      </c>
    </row>
    <row r="7" spans="2:11" ht="19.5" customHeight="1">
      <c r="B7" s="72">
        <f t="array" ref="B7:H7">JoursEtSemaines+DATE(AnnéeCalendrier,7,1)-WEEKDAY(DATE(AnnéeCalendrier,7,1),(DébutSemaine="Lundi")+1)+8</f>
        <v>45845</v>
      </c>
      <c r="C7" s="72">
        <v>45846</v>
      </c>
      <c r="D7" s="72">
        <v>45847</v>
      </c>
      <c r="E7" s="72">
        <v>45848</v>
      </c>
      <c r="F7" s="72">
        <v>45849</v>
      </c>
      <c r="G7" s="72">
        <v>45850</v>
      </c>
      <c r="H7" s="72">
        <v>45851</v>
      </c>
    </row>
    <row r="8" spans="2:11" ht="19.5" customHeight="1">
      <c r="B8" s="80" t="s">
        <v>18</v>
      </c>
      <c r="C8" s="64"/>
      <c r="D8" s="64"/>
      <c r="E8" s="101" t="s">
        <v>35</v>
      </c>
      <c r="F8" s="101"/>
      <c r="G8" s="101"/>
      <c r="H8" s="101"/>
      <c r="J8" s="69"/>
      <c r="K8" t="s">
        <v>7</v>
      </c>
    </row>
    <row r="9" spans="2:11" ht="19.5" customHeight="1">
      <c r="B9" s="64"/>
      <c r="C9" s="64"/>
      <c r="D9" s="64"/>
      <c r="E9" s="64"/>
      <c r="F9" s="101" t="s">
        <v>9</v>
      </c>
      <c r="G9" s="101"/>
      <c r="H9" s="101"/>
    </row>
    <row r="10" spans="2:11" ht="19.5" customHeight="1">
      <c r="B10" s="64"/>
      <c r="C10" s="64"/>
      <c r="D10" s="64"/>
      <c r="E10" s="64"/>
      <c r="F10" s="64"/>
      <c r="G10" s="64"/>
      <c r="H10" s="64"/>
      <c r="J10" s="71"/>
      <c r="K10" t="s">
        <v>8</v>
      </c>
    </row>
    <row r="11" spans="2:11" ht="19.5" customHeight="1">
      <c r="B11" s="72">
        <f t="array" ref="B11:H11">JoursEtSemaines+DATE(AnnéeCalendrier,7,1)-WEEKDAY(DATE(AnnéeCalendrier,7,1),(DébutSemaine="Lundi")+1)+15</f>
        <v>45852</v>
      </c>
      <c r="C11" s="72">
        <v>45853</v>
      </c>
      <c r="D11" s="72">
        <v>45854</v>
      </c>
      <c r="E11" s="72">
        <v>45855</v>
      </c>
      <c r="F11" s="72">
        <v>45856</v>
      </c>
      <c r="G11" s="72">
        <v>45857</v>
      </c>
      <c r="H11" s="72">
        <v>45858</v>
      </c>
    </row>
    <row r="12" spans="2:11" ht="20.100000000000001" customHeight="1">
      <c r="B12" s="62"/>
      <c r="C12" s="62"/>
      <c r="D12" s="62"/>
      <c r="E12" s="62"/>
      <c r="F12" s="62"/>
      <c r="G12" s="62"/>
      <c r="H12" s="62"/>
    </row>
    <row r="13" spans="2:11" ht="20.100000000000001" customHeight="1">
      <c r="B13" s="62"/>
      <c r="C13" s="62"/>
      <c r="D13" s="62"/>
      <c r="E13" s="62"/>
      <c r="F13" s="62"/>
      <c r="G13" s="62"/>
      <c r="H13" s="62"/>
    </row>
    <row r="14" spans="2:11" ht="20.100000000000001" customHeight="1">
      <c r="B14" s="62"/>
      <c r="C14" s="62"/>
      <c r="D14" s="62"/>
      <c r="E14" s="62"/>
      <c r="F14" s="62"/>
      <c r="G14" s="62"/>
      <c r="H14" s="62"/>
    </row>
    <row r="15" spans="2:11" ht="19.5" customHeight="1">
      <c r="B15" s="72">
        <f t="array" ref="B15:H15">JoursEtSemaines+DATE(AnnéeCalendrier,7,1)-WEEKDAY(DATE(AnnéeCalendrier,7,1),(DébutSemaine="Lundi")+1)+22</f>
        <v>45859</v>
      </c>
      <c r="C15" s="72">
        <v>45860</v>
      </c>
      <c r="D15" s="72">
        <v>45861</v>
      </c>
      <c r="E15" s="72">
        <v>45862</v>
      </c>
      <c r="F15" s="72">
        <v>45863</v>
      </c>
      <c r="G15" s="72">
        <v>45864</v>
      </c>
      <c r="H15" s="72">
        <v>45865</v>
      </c>
    </row>
    <row r="16" spans="2:11" ht="57.95" customHeight="1">
      <c r="B16" s="64"/>
      <c r="C16" s="64"/>
      <c r="D16" s="64"/>
      <c r="E16" s="64"/>
      <c r="F16" s="64"/>
      <c r="G16" s="102" t="s">
        <v>11</v>
      </c>
      <c r="H16" s="102"/>
    </row>
    <row r="17" spans="2:8" ht="19.5" customHeight="1">
      <c r="B17" s="72">
        <f t="array" ref="B17:H17">JoursEtSemaines+DATE(AnnéeCalendrier,7,1)-WEEKDAY(DATE(AnnéeCalendrier,7,1),(DébutSemaine="Lundi")+1)+29</f>
        <v>45866</v>
      </c>
      <c r="C17" s="72">
        <v>45867</v>
      </c>
      <c r="D17" s="72">
        <v>45868</v>
      </c>
      <c r="E17" s="72">
        <v>45869</v>
      </c>
      <c r="F17" s="72">
        <v>45870</v>
      </c>
      <c r="G17" s="72">
        <v>45871</v>
      </c>
      <c r="H17" s="72">
        <v>45872</v>
      </c>
    </row>
    <row r="18" spans="2:8" ht="57.95" customHeight="1">
      <c r="B18" s="62"/>
      <c r="C18" s="62"/>
      <c r="D18" s="62"/>
      <c r="E18" s="62"/>
      <c r="F18" s="62"/>
      <c r="G18" s="62"/>
      <c r="H18" s="62"/>
    </row>
    <row r="19" spans="2:8" ht="19.5" customHeight="1">
      <c r="B19" s="72">
        <f t="array" ref="B19:C19">JoursEtSemaines+DATE(AnnéeCalendrier,7,1)-WEEKDAY(DATE(AnnéeCalendrier,7,1),(DébutSemaine="Lundi")+1)+36</f>
        <v>45873</v>
      </c>
      <c r="C19" s="72">
        <v>45874</v>
      </c>
      <c r="D19" s="57" t="s">
        <v>0</v>
      </c>
      <c r="E19" s="88"/>
      <c r="F19" s="88"/>
      <c r="G19" s="88"/>
      <c r="H19" s="89"/>
    </row>
    <row r="20" spans="2:8" ht="57.95" customHeight="1">
      <c r="B20" s="64"/>
      <c r="C20" s="64"/>
      <c r="D20" s="58"/>
      <c r="E20" s="90"/>
      <c r="F20" s="90"/>
      <c r="G20" s="90"/>
      <c r="H20" s="91"/>
    </row>
  </sheetData>
  <dataConsolidate link="1"/>
  <mergeCells count="4">
    <mergeCell ref="E19:H20"/>
    <mergeCell ref="E8:H8"/>
    <mergeCell ref="F9:H9"/>
    <mergeCell ref="G16:H16"/>
  </mergeCells>
  <conditionalFormatting sqref="B8">
    <cfRule type="expression" dxfId="29" priority="2">
      <formula>DAY(B8)&gt;8</formula>
    </cfRule>
  </conditionalFormatting>
  <conditionalFormatting sqref="B19:D19">
    <cfRule type="expression" dxfId="28" priority="3">
      <formula>AND(DAY(B19)&gt;=1,DAY(B19)&lt;=15)</formula>
    </cfRule>
  </conditionalFormatting>
  <conditionalFormatting sqref="B3:F3">
    <cfRule type="expression" dxfId="27" priority="13">
      <formula>DAY(B3)&gt;8</formula>
    </cfRule>
  </conditionalFormatting>
  <conditionalFormatting sqref="B4:H5">
    <cfRule type="expression" dxfId="26" priority="1">
      <formula>DAY(B4)&gt;8</formula>
    </cfRule>
  </conditionalFormatting>
  <conditionalFormatting sqref="B7:H7">
    <cfRule type="expression" dxfId="25" priority="7">
      <formula>AND(DAY(B7)&gt;=1,DAY(B7)&lt;=15)</formula>
    </cfRule>
  </conditionalFormatting>
  <conditionalFormatting sqref="B11:H11">
    <cfRule type="expression" dxfId="24" priority="6">
      <formula>AND(DAY(B11)&gt;=1,DAY(B11)&lt;=15)</formula>
    </cfRule>
  </conditionalFormatting>
  <conditionalFormatting sqref="B15:H15">
    <cfRule type="expression" dxfId="23" priority="5">
      <formula>AND(DAY(B15)&gt;=1,DAY(B15)&lt;=15)</formula>
    </cfRule>
  </conditionalFormatting>
  <conditionalFormatting sqref="B17:H17">
    <cfRule type="expression" dxfId="22" priority="4">
      <formula>AND(DAY(B17)&gt;=1,DAY(B17)&lt;=15)</formula>
    </cfRule>
  </conditionalFormatting>
  <conditionalFormatting sqref="G3:H3">
    <cfRule type="expression" dxfId="21" priority="8">
      <formula>AND(DAY(G3)&gt;=1,DAY(G3)&lt;=15)</formula>
    </cfRule>
  </conditionalFormatting>
  <dataValidations disablePrompts="1" count="9">
    <dataValidation allowBlank="1" showInputMessage="1" showErrorMessage="1" prompt="Jour de la semaine défini automatiquement." sqref="C2:H2" xr:uid="{00000000-0002-0000-06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6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B5" xr:uid="{00000000-0002-0000-06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600-000003000000}"/>
    <dataValidation allowBlank="1" showInputMessage="1" showErrorMessage="1" prompt="L’année figurant dans cette cellule est automatiquement mise à jour. Sélectionnez une autre année dans la cellule K3 de la feuille de calcul pour modifier l’année" sqref="C1" xr:uid="{00000000-0002-0000-0600-000004000000}"/>
    <dataValidation allowBlank="1" showInputMessage="1" showErrorMessage="1" prompt="Calendrier du mois de juillet" sqref="A1" xr:uid="{00000000-0002-0000-0600-000005000000}"/>
    <dataValidation allowBlank="1" showInputMessage="1" showErrorMessage="1" prompt="Entrez les Notes dans la cellule à droite" sqref="D19:D20" xr:uid="{00000000-0002-0000-0600-000006000000}"/>
    <dataValidation allowBlank="1" showInputMessage="1" showErrorMessage="1" prompt="Entrez les Notes dans cette cellule" sqref="E19:H20" xr:uid="{00000000-0002-0000-0600-000007000000}"/>
    <dataValidation allowBlank="1" showInputMessage="1" showErrorMessage="1" prompt="Cette ligne ainsi que les lignes 6, 8, 10, 12 et 14 sont des cellules destinées à la saisie de notes quotidiennes en rapport avec le jour civil figurant dans la cellule située au-dessus" sqref="B6" xr:uid="{00000000-0002-0000-06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A1:K14"/>
  <sheetViews>
    <sheetView showGridLines="0" zoomScale="90" zoomScaleNormal="90" workbookViewId="0">
      <selection activeCell="E12" sqref="E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11" ht="59.25" customHeight="1">
      <c r="B1" s="37" t="str">
        <f>"Août "&amp;AnnéeCalendrier</f>
        <v>Août 2025</v>
      </c>
      <c r="C1" s="38"/>
      <c r="D1" s="38"/>
      <c r="E1" s="39"/>
      <c r="F1" s="39"/>
      <c r="G1" s="39"/>
      <c r="H1" s="40"/>
    </row>
    <row r="2" spans="1: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1:11" ht="19.5" customHeight="1">
      <c r="B3" s="72">
        <f t="array" ref="B3:H3">JoursEtSemaines+DATE(AnnéeCalendrier,8,1)-WEEKDAY(DATE(AnnéeCalendrier,8,1),(DébutSemaine="Lundi")+1)+1</f>
        <v>45866</v>
      </c>
      <c r="C3" s="72">
        <v>45867</v>
      </c>
      <c r="D3" s="72">
        <v>45868</v>
      </c>
      <c r="E3" s="72">
        <v>45869</v>
      </c>
      <c r="F3" s="72">
        <v>45870</v>
      </c>
      <c r="G3" s="72">
        <v>45871</v>
      </c>
      <c r="H3" s="72">
        <v>45872</v>
      </c>
    </row>
    <row r="4" spans="1:11" ht="57.95" customHeight="1">
      <c r="B4" s="62"/>
      <c r="C4" s="62"/>
      <c r="D4" s="62"/>
      <c r="E4" s="62"/>
      <c r="F4" s="62"/>
      <c r="G4" s="62"/>
      <c r="H4" s="62"/>
      <c r="J4" s="68"/>
      <c r="K4" t="s">
        <v>5</v>
      </c>
    </row>
    <row r="5" spans="1:11" ht="19.5" customHeight="1">
      <c r="B5" s="72">
        <f t="array" ref="B5:H5">JoursEtSemaines+DATE(AnnéeCalendrier,8,1)-WEEKDAY(DATE(AnnéeCalendrier,8,1),(DébutSemaine="Lundi")+1)+8</f>
        <v>45873</v>
      </c>
      <c r="C5" s="72">
        <v>45874</v>
      </c>
      <c r="D5" s="72">
        <v>45875</v>
      </c>
      <c r="E5" s="72">
        <v>45876</v>
      </c>
      <c r="F5" s="72">
        <v>45877</v>
      </c>
      <c r="G5" s="72">
        <v>45878</v>
      </c>
      <c r="H5" s="72">
        <v>45879</v>
      </c>
    </row>
    <row r="6" spans="1:11" ht="57.95" customHeight="1">
      <c r="B6" s="64"/>
      <c r="C6" s="64"/>
      <c r="D6" s="64"/>
      <c r="E6" s="64"/>
      <c r="F6" s="64"/>
      <c r="G6" s="64"/>
      <c r="H6" s="64"/>
      <c r="J6" s="70"/>
      <c r="K6" t="s">
        <v>6</v>
      </c>
    </row>
    <row r="7" spans="1:11" ht="19.5" customHeight="1">
      <c r="B7" s="72">
        <f t="array" ref="B7:H7">JoursEtSemaines+DATE(AnnéeCalendrier,8,1)-WEEKDAY(DATE(AnnéeCalendrier,8,1),(DébutSemaine="Lundi")+1)+15</f>
        <v>45880</v>
      </c>
      <c r="C7" s="72">
        <v>45881</v>
      </c>
      <c r="D7" s="72">
        <v>45882</v>
      </c>
      <c r="E7" s="72">
        <v>45883</v>
      </c>
      <c r="F7" s="72">
        <v>45884</v>
      </c>
      <c r="G7" s="72">
        <v>45885</v>
      </c>
      <c r="H7" s="72">
        <v>45886</v>
      </c>
    </row>
    <row r="8" spans="1:11" ht="57.95" customHeight="1">
      <c r="B8" s="62"/>
      <c r="C8" s="62"/>
      <c r="D8" s="62"/>
      <c r="E8" s="62"/>
      <c r="F8" s="62"/>
      <c r="G8" s="62"/>
      <c r="H8" s="62"/>
      <c r="J8" s="69"/>
      <c r="K8" t="s">
        <v>7</v>
      </c>
    </row>
    <row r="9" spans="1:11" ht="19.5" customHeight="1">
      <c r="B9" s="72">
        <f t="array" ref="B9:H9">JoursEtSemaines+DATE(AnnéeCalendrier,8,1)-WEEKDAY(DATE(AnnéeCalendrier,8,1),(DébutSemaine="Lundi")+1)+22</f>
        <v>45887</v>
      </c>
      <c r="C9" s="72">
        <v>45888</v>
      </c>
      <c r="D9" s="72">
        <v>45889</v>
      </c>
      <c r="E9" s="72">
        <v>45890</v>
      </c>
      <c r="F9" s="72">
        <v>45891</v>
      </c>
      <c r="G9" s="72">
        <v>45892</v>
      </c>
      <c r="H9" s="72">
        <v>45893</v>
      </c>
    </row>
    <row r="10" spans="1:11" ht="57.95" customHeight="1">
      <c r="B10" s="64"/>
      <c r="C10" s="64"/>
      <c r="D10" s="64"/>
      <c r="E10" s="64"/>
      <c r="F10" s="76" t="s">
        <v>19</v>
      </c>
      <c r="G10" s="76" t="s">
        <v>19</v>
      </c>
      <c r="H10" s="76" t="s">
        <v>19</v>
      </c>
      <c r="J10" s="71"/>
      <c r="K10" t="s">
        <v>8</v>
      </c>
    </row>
    <row r="11" spans="1:11" ht="19.5" customHeight="1">
      <c r="B11" s="72">
        <f t="array" ref="B11:H11">JoursEtSemaines+DATE(AnnéeCalendrier,8,1)-WEEKDAY(DATE(AnnéeCalendrier,8,1),(DébutSemaine="Lundi")+1)+29</f>
        <v>45894</v>
      </c>
      <c r="C11" s="72">
        <v>45895</v>
      </c>
      <c r="D11" s="72">
        <v>45896</v>
      </c>
      <c r="E11" s="72">
        <v>45897</v>
      </c>
      <c r="F11" s="72">
        <v>45898</v>
      </c>
      <c r="G11" s="72">
        <v>45899</v>
      </c>
      <c r="H11" s="72">
        <v>45900</v>
      </c>
    </row>
    <row r="12" spans="1:11" ht="57.95" customHeight="1">
      <c r="A12" s="62"/>
      <c r="B12" s="62"/>
      <c r="C12" s="62"/>
      <c r="D12" s="62"/>
      <c r="E12" s="83" t="s">
        <v>30</v>
      </c>
      <c r="F12" s="62"/>
      <c r="G12" s="62"/>
      <c r="H12" s="62"/>
    </row>
    <row r="13" spans="1:11" ht="19.5" customHeight="1">
      <c r="B13" s="59">
        <f t="array" ref="B13:C13">JoursEtSemaines+DATE(AnnéeCalendrier,8,1)-WEEKDAY(DATE(AnnéeCalendrier,8,1),(DébutSemaine="Lundi")+1)+36</f>
        <v>45901</v>
      </c>
      <c r="C13" s="59">
        <v>45902</v>
      </c>
      <c r="D13" s="57" t="s">
        <v>0</v>
      </c>
      <c r="E13" s="88"/>
      <c r="F13" s="88"/>
      <c r="G13" s="88"/>
      <c r="H13" s="89"/>
    </row>
    <row r="14" spans="1:11" ht="57.95" customHeight="1">
      <c r="B14" s="64"/>
      <c r="C14" s="64"/>
      <c r="D14" s="58"/>
      <c r="E14" s="90"/>
      <c r="F14" s="90"/>
      <c r="G14" s="90"/>
      <c r="H14" s="91"/>
    </row>
  </sheetData>
  <mergeCells count="1">
    <mergeCell ref="E13:H14"/>
  </mergeCells>
  <conditionalFormatting sqref="B13:C13">
    <cfRule type="expression" dxfId="20" priority="10">
      <formula>DAY(B13)&gt;8</formula>
    </cfRule>
  </conditionalFormatting>
  <conditionalFormatting sqref="B3:H3">
    <cfRule type="expression" dxfId="19" priority="5">
      <formula>AND(DAY(B3)&gt;=1,DAY(B3)&lt;=15)</formula>
    </cfRule>
  </conditionalFormatting>
  <conditionalFormatting sqref="B5:H5">
    <cfRule type="expression" dxfId="18" priority="4">
      <formula>AND(DAY(B5)&gt;=1,DAY(B5)&lt;=15)</formula>
    </cfRule>
  </conditionalFormatting>
  <conditionalFormatting sqref="B7:H7">
    <cfRule type="expression" dxfId="17" priority="1">
      <formula>AND(DAY(B7)&gt;=1,DAY(B7)&lt;=15)</formula>
    </cfRule>
  </conditionalFormatting>
  <conditionalFormatting sqref="B9:H9">
    <cfRule type="expression" dxfId="16" priority="3">
      <formula>AND(DAY(B9)&gt;=1,DAY(B9)&lt;=15)</formula>
    </cfRule>
  </conditionalFormatting>
  <conditionalFormatting sqref="B11:H11">
    <cfRule type="expression" dxfId="15" priority="2">
      <formula>AND(DAY(B11)&gt;=1,DAY(B11)&lt;=15)</formula>
    </cfRule>
  </conditionalFormatting>
  <conditionalFormatting sqref="D13">
    <cfRule type="expression" dxfId="14" priority="11">
      <formula>AND(DAY(D13)&gt;=1,DAY(D13)&lt;=15)</formula>
    </cfRule>
  </conditionalFormatting>
  <dataValidations count="9">
    <dataValidation allowBlank="1" showInputMessage="1" showErrorMessage="1" prompt="Jour de la semaine défini automatiquement." sqref="C2:H2" xr:uid="{00000000-0002-0000-07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7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7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700-000003000000}"/>
    <dataValidation allowBlank="1" showInputMessage="1" showErrorMessage="1" prompt="Calendrier du mois d’août" sqref="A1" xr:uid="{00000000-0002-0000-0700-000004000000}"/>
    <dataValidation allowBlank="1" showInputMessage="1" showErrorMessage="1" prompt="Entrez les Notes dans la cellule à droite" sqref="D13:D14" xr:uid="{00000000-0002-0000-0700-000005000000}"/>
    <dataValidation allowBlank="1" showInputMessage="1" showErrorMessage="1" prompt="Entrez les Notes dans cette cellule" sqref="E13:H14" xr:uid="{00000000-0002-0000-07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700-000007000000}"/>
    <dataValidation allowBlank="1" showInputMessage="1" showErrorMessage="1" prompt="L’année figurant dans cette cellule est automatiquement mise à jour. Sélectionnez une autre année dans la cellule K3 de la feuille de calcul pour modifier l’année" sqref="C1" xr:uid="{00000000-0002-0000-07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K24"/>
  <sheetViews>
    <sheetView showGridLines="0" zoomScale="90" zoomScaleNormal="90" workbookViewId="0">
      <selection activeCell="G16" sqref="G16"/>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41" t="str">
        <f>"Septembre "&amp;AnnéeCalendrier</f>
        <v>Septembre 2025</v>
      </c>
      <c r="C1" s="42"/>
      <c r="D1" s="42"/>
      <c r="E1" s="43"/>
      <c r="F1" s="43"/>
      <c r="G1" s="43"/>
      <c r="H1" s="44"/>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72">
        <f t="array" ref="B3:H3">JoursEtSemaines+DATE(AnnéeCalendrier,9,1)-WEEKDAY(DATE(AnnéeCalendrier,9,1),(DébutSemaine="Lundi")+1)+1</f>
        <v>45901</v>
      </c>
      <c r="C3" s="72">
        <v>45902</v>
      </c>
      <c r="D3" s="72">
        <v>45903</v>
      </c>
      <c r="E3" s="72">
        <v>45904</v>
      </c>
      <c r="F3" s="72">
        <v>45905</v>
      </c>
      <c r="G3" s="72">
        <v>45906</v>
      </c>
      <c r="H3" s="72">
        <v>45907</v>
      </c>
      <c r="J3" s="68"/>
      <c r="K3" t="s">
        <v>5</v>
      </c>
    </row>
    <row r="4" spans="2:11" ht="19.5" customHeight="1">
      <c r="B4" s="62"/>
      <c r="C4" s="62"/>
      <c r="D4" s="62"/>
      <c r="E4" s="62"/>
      <c r="F4" s="62"/>
      <c r="G4" s="62"/>
      <c r="H4" s="62"/>
    </row>
    <row r="5" spans="2:11" ht="19.5" customHeight="1">
      <c r="B5" s="62"/>
      <c r="C5" s="62"/>
      <c r="D5" s="62"/>
      <c r="E5" s="62"/>
      <c r="F5" s="62"/>
      <c r="G5" s="62"/>
      <c r="H5" s="62"/>
      <c r="J5" s="70"/>
      <c r="K5" t="s">
        <v>6</v>
      </c>
    </row>
    <row r="6" spans="2:11" ht="19.5" customHeight="1">
      <c r="B6" s="62"/>
      <c r="C6" s="62"/>
      <c r="D6" s="62"/>
      <c r="E6" s="62"/>
      <c r="F6" s="62"/>
      <c r="G6" s="62"/>
      <c r="H6" s="62"/>
    </row>
    <row r="7" spans="2:11" ht="19.5" customHeight="1">
      <c r="B7" s="61">
        <f t="array" ref="B7:H7">JoursEtSemaines+DATE(AnnéeCalendrier,9,1)-WEEKDAY(DATE(AnnéeCalendrier,9,1),(DébutSemaine="Lundi")+1)+8</f>
        <v>45908</v>
      </c>
      <c r="C7" s="61">
        <v>45909</v>
      </c>
      <c r="D7" s="61">
        <v>45910</v>
      </c>
      <c r="E7" s="61">
        <v>45911</v>
      </c>
      <c r="F7" s="61">
        <v>45912</v>
      </c>
      <c r="G7" s="61">
        <v>45913</v>
      </c>
      <c r="H7" s="61">
        <v>45914</v>
      </c>
      <c r="J7" s="69"/>
      <c r="K7" t="s">
        <v>7</v>
      </c>
    </row>
    <row r="8" spans="2:11" ht="19.5" customHeight="1">
      <c r="B8" s="64"/>
      <c r="C8" s="64"/>
      <c r="D8" s="64"/>
      <c r="E8" s="64"/>
      <c r="F8" s="64"/>
      <c r="G8" s="75" t="s">
        <v>5</v>
      </c>
      <c r="H8" s="64"/>
    </row>
    <row r="9" spans="2:11" ht="19.5" customHeight="1">
      <c r="B9" s="64"/>
      <c r="C9" s="64"/>
      <c r="D9" s="64"/>
      <c r="E9" s="64"/>
      <c r="F9" s="64"/>
      <c r="G9" s="64"/>
      <c r="H9" s="64"/>
      <c r="J9" s="71"/>
      <c r="K9" t="s">
        <v>8</v>
      </c>
    </row>
    <row r="10" spans="2:11" ht="19.5" customHeight="1">
      <c r="B10" s="64"/>
      <c r="C10" s="64"/>
      <c r="D10" s="64"/>
      <c r="E10" s="64"/>
      <c r="F10" s="64"/>
      <c r="G10" s="64"/>
      <c r="H10" s="64"/>
    </row>
    <row r="11" spans="2:11" ht="19.5" customHeight="1">
      <c r="B11" s="59">
        <f t="array" ref="B11:H11">JoursEtSemaines+DATE(AnnéeCalendrier,9,1)-WEEKDAY(DATE(AnnéeCalendrier,9,1),(DébutSemaine="Lundi")+1)+15</f>
        <v>45915</v>
      </c>
      <c r="C11" s="59">
        <v>45916</v>
      </c>
      <c r="D11" s="59">
        <v>45917</v>
      </c>
      <c r="E11" s="59">
        <v>45918</v>
      </c>
      <c r="F11" s="59">
        <v>45919</v>
      </c>
      <c r="G11" s="59">
        <v>45920</v>
      </c>
      <c r="H11" s="59">
        <v>45921</v>
      </c>
    </row>
    <row r="12" spans="2:11" ht="19.5" customHeight="1">
      <c r="B12" s="62"/>
      <c r="C12" s="62"/>
      <c r="D12" s="62"/>
      <c r="E12" s="62"/>
      <c r="F12" s="62"/>
      <c r="G12" s="93" t="s">
        <v>16</v>
      </c>
      <c r="H12" s="93"/>
    </row>
    <row r="13" spans="2:11" ht="19.5" customHeight="1">
      <c r="B13" s="62"/>
      <c r="C13" s="62"/>
      <c r="D13" s="62"/>
      <c r="E13" s="62"/>
      <c r="F13" s="62"/>
      <c r="G13" s="84" t="s">
        <v>20</v>
      </c>
      <c r="H13" s="62"/>
    </row>
    <row r="14" spans="2:11" ht="19.5" customHeight="1">
      <c r="B14" s="62"/>
      <c r="C14" s="62"/>
      <c r="D14" s="62"/>
      <c r="E14" s="62"/>
      <c r="F14" s="62"/>
      <c r="G14" s="62"/>
      <c r="H14" s="62"/>
    </row>
    <row r="15" spans="2:11" ht="19.5" customHeight="1">
      <c r="B15" s="61">
        <f t="array" ref="B15:H15">JoursEtSemaines+DATE(AnnéeCalendrier,9,1)-WEEKDAY(DATE(AnnéeCalendrier,9,1),(DébutSemaine="Lundi")+1)+22</f>
        <v>45922</v>
      </c>
      <c r="C15" s="61">
        <v>45923</v>
      </c>
      <c r="D15" s="61">
        <v>45924</v>
      </c>
      <c r="E15" s="61">
        <v>45925</v>
      </c>
      <c r="F15" s="61">
        <v>45926</v>
      </c>
      <c r="G15" s="61">
        <v>45927</v>
      </c>
      <c r="H15" s="61">
        <v>45928</v>
      </c>
    </row>
    <row r="16" spans="2:11" ht="19.5" customHeight="1">
      <c r="B16" s="64"/>
      <c r="C16" s="64"/>
      <c r="D16" s="64"/>
      <c r="E16" s="64"/>
      <c r="F16" s="64"/>
      <c r="G16" s="75" t="s">
        <v>5</v>
      </c>
      <c r="H16" s="64"/>
    </row>
    <row r="17" spans="2:8" ht="19.5" customHeight="1">
      <c r="B17" s="64"/>
      <c r="C17" s="64"/>
      <c r="D17" s="64"/>
      <c r="E17" s="64"/>
      <c r="F17" s="64"/>
      <c r="G17" s="82" t="s">
        <v>31</v>
      </c>
      <c r="H17" s="64"/>
    </row>
    <row r="18" spans="2:8" ht="19.5" customHeight="1">
      <c r="B18" s="64"/>
      <c r="C18" s="64"/>
      <c r="D18" s="64"/>
      <c r="E18" s="64"/>
      <c r="F18" s="64"/>
      <c r="G18" s="64"/>
      <c r="H18" s="64"/>
    </row>
    <row r="19" spans="2:8" ht="19.5" customHeight="1">
      <c r="B19" s="59">
        <f t="array" ref="B19:H19">JoursEtSemaines+DATE(AnnéeCalendrier,9,1)-WEEKDAY(DATE(AnnéeCalendrier,9,1),(DébutSemaine="Lundi")+1)+29</f>
        <v>45929</v>
      </c>
      <c r="C19" s="59">
        <v>45930</v>
      </c>
      <c r="D19" s="59">
        <v>45931</v>
      </c>
      <c r="E19" s="59">
        <v>45932</v>
      </c>
      <c r="F19" s="59">
        <v>45933</v>
      </c>
      <c r="G19" s="59">
        <v>45934</v>
      </c>
      <c r="H19" s="59">
        <v>45935</v>
      </c>
    </row>
    <row r="20" spans="2:8" ht="19.5" customHeight="1">
      <c r="B20" s="62"/>
      <c r="C20" s="62"/>
      <c r="D20" s="62"/>
      <c r="E20" s="62"/>
      <c r="F20" s="62"/>
      <c r="G20" s="93" t="s">
        <v>12</v>
      </c>
      <c r="H20" s="93"/>
    </row>
    <row r="21" spans="2:8" ht="19.5" customHeight="1">
      <c r="B21" s="62"/>
      <c r="C21" s="62"/>
      <c r="D21" s="62"/>
      <c r="E21" s="62"/>
      <c r="F21" s="62"/>
      <c r="G21" s="62"/>
      <c r="H21" s="62"/>
    </row>
    <row r="22" spans="2:8" ht="19.5" customHeight="1">
      <c r="B22" s="62"/>
      <c r="C22" s="62"/>
      <c r="D22" s="62"/>
      <c r="E22" s="62"/>
      <c r="F22" s="62"/>
      <c r="G22" s="62"/>
      <c r="H22" s="62"/>
    </row>
    <row r="23" spans="2:8" ht="19.5" customHeight="1">
      <c r="B23" s="61">
        <f t="array" ref="B23:C23">JoursEtSemaines+DATE(AnnéeCalendrier,9,1)-WEEKDAY(DATE(AnnéeCalendrier,9,1),(DébutSemaine="Lundi")+1)+36</f>
        <v>45936</v>
      </c>
      <c r="C23" s="61">
        <v>45937</v>
      </c>
      <c r="D23" s="57" t="s">
        <v>0</v>
      </c>
      <c r="E23" s="88"/>
      <c r="F23" s="88"/>
      <c r="G23" s="88"/>
      <c r="H23" s="89"/>
    </row>
    <row r="24" spans="2:8" ht="57.95" customHeight="1">
      <c r="B24" s="64"/>
      <c r="C24" s="64"/>
      <c r="D24" s="58"/>
      <c r="E24" s="90"/>
      <c r="F24" s="90"/>
      <c r="G24" s="90"/>
      <c r="H24" s="91"/>
    </row>
  </sheetData>
  <mergeCells count="3">
    <mergeCell ref="E23:H24"/>
    <mergeCell ref="G20:H20"/>
    <mergeCell ref="G12:H12"/>
  </mergeCells>
  <conditionalFormatting sqref="B23:D23">
    <cfRule type="expression" dxfId="13" priority="2">
      <formula>AND(DAY(B23)&gt;=1,DAY(B23)&lt;=15)</formula>
    </cfRule>
  </conditionalFormatting>
  <conditionalFormatting sqref="B3:H3">
    <cfRule type="expression" dxfId="12" priority="1">
      <formula>AND(DAY(B3)&gt;=1,DAY(B3)&lt;=15)</formula>
    </cfRule>
  </conditionalFormatting>
  <conditionalFormatting sqref="B19:H19">
    <cfRule type="expression" dxfId="11" priority="5">
      <formula>AND(DAY(B19)&gt;=1,DAY(B19)&lt;=15)</formula>
    </cfRule>
  </conditionalFormatting>
  <dataValidations count="9">
    <dataValidation allowBlank="1" showInputMessage="1" showErrorMessage="1" prompt="Jour de la semaine défini automatiquement." sqref="C2:H2" xr:uid="{00000000-0002-0000-08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8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8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800-000003000000}"/>
    <dataValidation allowBlank="1" showInputMessage="1" showErrorMessage="1" prompt="Calendrier du mois de septembre" sqref="A1" xr:uid="{00000000-0002-0000-0800-000004000000}"/>
    <dataValidation allowBlank="1" showInputMessage="1" showErrorMessage="1" prompt="Entrez les Notes dans la cellule à droite" sqref="D23:D24" xr:uid="{00000000-0002-0000-0800-000005000000}"/>
    <dataValidation allowBlank="1" showInputMessage="1" showErrorMessage="1" prompt="Entrez les Notes dans cette cellule" sqref="E23:H24" xr:uid="{00000000-0002-0000-0800-000006000000}"/>
    <dataValidation allowBlank="1" showInputMessage="1" showErrorMessage="1" prompt="Cette ligne ainsi que les lignes 6, 8, 10, 12 et 14 sont des cellules destinées à la saisie de notes quotidiennes en rapport avec le jour civil figurant dans la cellule située au-dessus" sqref="B4:B6 B13:B14" xr:uid="{00000000-0002-0000-0800-000007000000}"/>
    <dataValidation allowBlank="1" showInputMessage="1" showErrorMessage="1" prompt="L’année figurant dans cette cellule est automatiquement mise à jour. Sélectionnez une autre année dans la cellule K3 de la feuille de calcul pour modifier l’année" sqref="C1" xr:uid="{00000000-0002-0000-08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B1:K24"/>
  <sheetViews>
    <sheetView showGridLines="0" zoomScale="90" zoomScaleNormal="90" workbookViewId="0">
      <selection activeCell="H9" sqref="H9"/>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11" ht="59.25" customHeight="1">
      <c r="B1" s="56" t="str">
        <f>"Octobre "&amp;AnnéeCalendrier</f>
        <v>Octobre 2025</v>
      </c>
      <c r="C1" s="48"/>
      <c r="D1" s="48"/>
      <c r="E1" s="49"/>
      <c r="F1" s="49"/>
      <c r="G1" s="49"/>
      <c r="H1" s="50"/>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JoursEtSemaines+DATE(AnnéeCalendrier,10,1)-WEEKDAY(DATE(AnnéeCalendrier,10,1),(DébutSemaine="Lundi")+1)+1</f>
        <v>45929</v>
      </c>
      <c r="C3" s="59">
        <v>45930</v>
      </c>
      <c r="D3" s="59">
        <v>45931</v>
      </c>
      <c r="E3" s="59">
        <v>45932</v>
      </c>
      <c r="F3" s="59">
        <v>45933</v>
      </c>
      <c r="G3" s="59">
        <v>45934</v>
      </c>
      <c r="H3" s="59">
        <v>45935</v>
      </c>
      <c r="J3" s="68"/>
      <c r="K3" t="s">
        <v>5</v>
      </c>
    </row>
    <row r="4" spans="2:11" ht="19.5" customHeight="1">
      <c r="B4" s="62"/>
      <c r="C4" s="62"/>
      <c r="D4" s="62"/>
      <c r="E4" s="62"/>
      <c r="F4" s="62"/>
      <c r="G4" s="75" t="s">
        <v>5</v>
      </c>
      <c r="H4" s="62"/>
    </row>
    <row r="5" spans="2:11" ht="19.5" customHeight="1">
      <c r="B5" s="62"/>
      <c r="C5" s="62"/>
      <c r="D5" s="62"/>
      <c r="E5" s="62"/>
      <c r="F5" s="62"/>
      <c r="G5" s="82" t="s">
        <v>32</v>
      </c>
      <c r="H5" s="62"/>
      <c r="J5" s="70"/>
      <c r="K5" t="s">
        <v>6</v>
      </c>
    </row>
    <row r="6" spans="2:11" ht="19.5" customHeight="1">
      <c r="B6" s="62"/>
      <c r="C6" s="62"/>
      <c r="D6" s="62"/>
      <c r="E6" s="62"/>
      <c r="F6" s="62"/>
      <c r="G6" s="62"/>
      <c r="H6" s="62"/>
    </row>
    <row r="7" spans="2:11" ht="19.5" customHeight="1">
      <c r="B7" s="61">
        <f t="array" ref="B7:H7">JoursEtSemaines+DATE(AnnéeCalendrier,10,1)-WEEKDAY(DATE(AnnéeCalendrier,10,1),(DébutSemaine="Lundi")+1)+8</f>
        <v>45936</v>
      </c>
      <c r="C7" s="61">
        <v>45937</v>
      </c>
      <c r="D7" s="61">
        <v>45938</v>
      </c>
      <c r="E7" s="61">
        <v>45939</v>
      </c>
      <c r="F7" s="61">
        <v>45940</v>
      </c>
      <c r="G7" s="61">
        <v>45941</v>
      </c>
      <c r="H7" s="61">
        <v>45942</v>
      </c>
      <c r="J7" s="69"/>
      <c r="K7" t="s">
        <v>7</v>
      </c>
    </row>
    <row r="8" spans="2:11" ht="19.5" customHeight="1">
      <c r="B8" s="64"/>
      <c r="C8" s="64"/>
      <c r="D8" s="64"/>
      <c r="E8" s="64"/>
      <c r="F8" s="64"/>
      <c r="G8" s="75" t="s">
        <v>5</v>
      </c>
      <c r="H8" s="64"/>
    </row>
    <row r="9" spans="2:11" ht="19.5" customHeight="1">
      <c r="B9" s="64"/>
      <c r="C9" s="64"/>
      <c r="D9" s="64"/>
      <c r="E9" s="64"/>
      <c r="F9" s="64"/>
      <c r="G9" s="64"/>
      <c r="H9" s="64"/>
      <c r="J9" s="71"/>
      <c r="K9" t="s">
        <v>8</v>
      </c>
    </row>
    <row r="10" spans="2:11" ht="19.5" customHeight="1">
      <c r="B10" s="64"/>
      <c r="C10" s="64"/>
      <c r="D10" s="64"/>
      <c r="E10" s="64"/>
      <c r="F10" s="64"/>
      <c r="G10" s="64"/>
      <c r="H10" s="64"/>
    </row>
    <row r="11" spans="2:11" ht="19.5" customHeight="1">
      <c r="B11" s="59">
        <f t="array" ref="B11:H11">JoursEtSemaines+DATE(AnnéeCalendrier,10,1)-WEEKDAY(DATE(AnnéeCalendrier,10,1),(DébutSemaine="Lundi")+1)+15</f>
        <v>45943</v>
      </c>
      <c r="C11" s="59">
        <v>45944</v>
      </c>
      <c r="D11" s="59">
        <v>45945</v>
      </c>
      <c r="E11" s="59">
        <v>45946</v>
      </c>
      <c r="F11" s="59">
        <v>45947</v>
      </c>
      <c r="G11" s="72">
        <v>45948</v>
      </c>
      <c r="H11" s="72">
        <v>45949</v>
      </c>
    </row>
    <row r="12" spans="2:11" ht="19.5" customHeight="1">
      <c r="B12" s="62"/>
      <c r="C12" s="62"/>
      <c r="D12" s="62"/>
      <c r="E12" s="62"/>
      <c r="F12" s="62"/>
      <c r="G12" s="62"/>
      <c r="H12" s="62"/>
    </row>
    <row r="13" spans="2:11" ht="19.5" customHeight="1">
      <c r="B13" s="62"/>
      <c r="C13" s="62"/>
      <c r="D13" s="62"/>
      <c r="E13" s="62"/>
      <c r="F13" s="62"/>
      <c r="G13" s="62"/>
      <c r="H13" s="62"/>
    </row>
    <row r="14" spans="2:11" ht="19.5" customHeight="1">
      <c r="B14" s="62"/>
      <c r="C14" s="62"/>
      <c r="D14" s="62"/>
      <c r="E14" s="62"/>
      <c r="F14" s="62"/>
      <c r="G14" s="62"/>
      <c r="H14" s="62"/>
    </row>
    <row r="15" spans="2:11" ht="19.5" customHeight="1">
      <c r="B15" s="72">
        <f t="array" ref="B15:H15">JoursEtSemaines+DATE(AnnéeCalendrier,10,1)-WEEKDAY(DATE(AnnéeCalendrier,10,1),(DébutSemaine="Lundi")+1)+22</f>
        <v>45950</v>
      </c>
      <c r="C15" s="72">
        <v>45951</v>
      </c>
      <c r="D15" s="72">
        <v>45952</v>
      </c>
      <c r="E15" s="72">
        <v>45953</v>
      </c>
      <c r="F15" s="72">
        <v>45954</v>
      </c>
      <c r="G15" s="72">
        <v>45955</v>
      </c>
      <c r="H15" s="72">
        <v>45956</v>
      </c>
    </row>
    <row r="16" spans="2:11" ht="19.5" customHeight="1">
      <c r="B16" s="64"/>
      <c r="C16" s="64"/>
      <c r="D16" s="64"/>
      <c r="E16" s="64"/>
      <c r="F16" s="64"/>
      <c r="G16" s="64"/>
      <c r="H16" s="64"/>
    </row>
    <row r="17" spans="2:8" ht="19.5" customHeight="1">
      <c r="B17" s="64"/>
      <c r="C17" s="64"/>
      <c r="D17" s="64"/>
      <c r="E17" s="64"/>
      <c r="F17" s="64"/>
      <c r="G17" s="64"/>
      <c r="H17" s="64"/>
    </row>
    <row r="18" spans="2:8" ht="19.5" customHeight="1">
      <c r="B18" s="64"/>
      <c r="C18" s="64"/>
      <c r="D18" s="64"/>
      <c r="E18" s="64"/>
      <c r="F18" s="64"/>
      <c r="G18" s="64"/>
      <c r="H18" s="64"/>
    </row>
    <row r="19" spans="2:8" ht="19.5" customHeight="1">
      <c r="B19" s="72">
        <f t="array" ref="B19:H19">JoursEtSemaines+DATE(AnnéeCalendrier,10,1)-WEEKDAY(DATE(AnnéeCalendrier,10,1),(DébutSemaine="Lundi")+1)+29</f>
        <v>45957</v>
      </c>
      <c r="C19" s="72">
        <v>45958</v>
      </c>
      <c r="D19" s="72">
        <v>45959</v>
      </c>
      <c r="E19" s="72">
        <v>45960</v>
      </c>
      <c r="F19" s="72">
        <v>45961</v>
      </c>
      <c r="G19" s="72">
        <v>45962</v>
      </c>
      <c r="H19" s="72">
        <v>45963</v>
      </c>
    </row>
    <row r="20" spans="2:8" ht="19.5" customHeight="1">
      <c r="B20" s="62"/>
      <c r="C20" s="62"/>
      <c r="D20" s="62"/>
      <c r="E20" s="62"/>
      <c r="F20" s="62"/>
      <c r="G20" s="62"/>
      <c r="H20" s="62"/>
    </row>
    <row r="21" spans="2:8" ht="19.5" customHeight="1">
      <c r="B21" s="62"/>
      <c r="C21" s="62"/>
      <c r="D21" s="62"/>
      <c r="E21" s="62"/>
      <c r="F21" s="62"/>
      <c r="G21" s="62"/>
      <c r="H21" s="62"/>
    </row>
    <row r="22" spans="2:8" ht="19.5" customHeight="1">
      <c r="B22" s="62"/>
      <c r="C22" s="62"/>
      <c r="D22" s="62"/>
      <c r="E22" s="62"/>
      <c r="F22" s="62"/>
      <c r="G22" s="62"/>
      <c r="H22" s="62"/>
    </row>
    <row r="23" spans="2:8" ht="19.5" customHeight="1">
      <c r="B23" s="61">
        <f t="array" ref="B23:C23">JoursEtSemaines+DATE(AnnéeCalendrier,10,1)-WEEKDAY(DATE(AnnéeCalendrier,10,1),(DébutSemaine="Lundi")+1)+36</f>
        <v>45964</v>
      </c>
      <c r="C23" s="61">
        <v>45965</v>
      </c>
      <c r="D23" s="57" t="s">
        <v>0</v>
      </c>
      <c r="E23" s="88"/>
      <c r="F23" s="88"/>
      <c r="G23" s="88"/>
      <c r="H23" s="89"/>
    </row>
    <row r="24" spans="2:8" ht="57.95" customHeight="1">
      <c r="B24" s="64"/>
      <c r="C24" s="64"/>
      <c r="D24" s="58"/>
      <c r="E24" s="90"/>
      <c r="F24" s="90"/>
      <c r="G24" s="90"/>
      <c r="H24" s="91"/>
    </row>
  </sheetData>
  <mergeCells count="1">
    <mergeCell ref="E23:H24"/>
  </mergeCells>
  <conditionalFormatting sqref="B3:G3">
    <cfRule type="expression" dxfId="10" priority="6">
      <formula>DAY(B3)&gt;8</formula>
    </cfRule>
  </conditionalFormatting>
  <conditionalFormatting sqref="B15:H15">
    <cfRule type="expression" dxfId="9" priority="2">
      <formula>AND(DAY(B15)&gt;=1,DAY(B15)&lt;=15)</formula>
    </cfRule>
  </conditionalFormatting>
  <conditionalFormatting sqref="B19:H19">
    <cfRule type="expression" dxfId="8" priority="1">
      <formula>AND(DAY(B19)&gt;=1,DAY(B19)&lt;=15)</formula>
    </cfRule>
  </conditionalFormatting>
  <conditionalFormatting sqref="D23">
    <cfRule type="expression" dxfId="7" priority="4">
      <formula>AND(DAY(D23)&gt;=1,DAY(D23)&lt;=15)</formula>
    </cfRule>
  </conditionalFormatting>
  <conditionalFormatting sqref="G11:H11">
    <cfRule type="expression" dxfId="6" priority="3">
      <formula>AND(DAY(G11)&gt;=1,DAY(G11)&lt;=15)</formula>
    </cfRule>
  </conditionalFormatting>
  <dataValidations count="9">
    <dataValidation allowBlank="1" showInputMessage="1" showErrorMessage="1" prompt="Jour de la semaine défini automatiquement." sqref="C2:H2" xr:uid="{00000000-0002-0000-09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9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9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900-000003000000}"/>
    <dataValidation allowBlank="1" showInputMessage="1" showErrorMessage="1" prompt="Calendrier du mois d’octobre" sqref="A1" xr:uid="{00000000-0002-0000-0900-000004000000}"/>
    <dataValidation allowBlank="1" showInputMessage="1" showErrorMessage="1" prompt="Entrez les Notes dans la cellule à droite" sqref="D23:D24" xr:uid="{00000000-0002-0000-0900-000005000000}"/>
    <dataValidation allowBlank="1" showInputMessage="1" showErrorMessage="1" prompt="Entrez les Notes dans cette cellule" sqref="E23:H24" xr:uid="{00000000-0002-0000-0900-000006000000}"/>
    <dataValidation allowBlank="1" showInputMessage="1" showErrorMessage="1" prompt="Cette ligne ainsi que les lignes 6, 8, 10, 12 et 14 sont des cellules destinées à la saisie de notes quotidiennes en rapport avec le jour civil figurant dans la cellule située au-dessus" sqref="B4:B6" xr:uid="{00000000-0002-0000-0900-000007000000}"/>
    <dataValidation allowBlank="1" showInputMessage="1" showErrorMessage="1" prompt="L’année figurant dans cette cellule est automatiquement mise à jour. Sélectionnez une autre année dans la cellule K3 de la feuille de calcul pour modifier l’année" sqref="C1" xr:uid="{00000000-0002-0000-09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B1:K14"/>
  <sheetViews>
    <sheetView showGridLines="0" zoomScale="90" zoomScaleNormal="90" workbookViewId="0">
      <selection activeCell="K4" sqref="K4"/>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11" ht="59.25" customHeight="1">
      <c r="B1" s="51" t="str">
        <f>"Novembre "&amp;AnnéeCalendrier</f>
        <v>Novembre 2025</v>
      </c>
      <c r="C1" s="45"/>
      <c r="D1" s="45"/>
      <c r="E1" s="46"/>
      <c r="F1" s="46"/>
      <c r="G1" s="46"/>
      <c r="H1" s="47"/>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JoursEtSemaines+DATE(AnnéeCalendrier,11,1)-WEEKDAY(DATE(AnnéeCalendrier,11,1),(DébutSemaine="Lundi")+1)+1</f>
        <v>45957</v>
      </c>
      <c r="C3" s="59">
        <v>45958</v>
      </c>
      <c r="D3" s="59">
        <v>45959</v>
      </c>
      <c r="E3" s="59">
        <v>45960</v>
      </c>
      <c r="F3" s="59">
        <v>45961</v>
      </c>
      <c r="G3" s="59">
        <v>45962</v>
      </c>
      <c r="H3" s="59">
        <v>45963</v>
      </c>
      <c r="K3">
        <v>2025</v>
      </c>
    </row>
    <row r="4" spans="2:11" ht="57.95" customHeight="1">
      <c r="B4" s="62"/>
      <c r="C4" s="62"/>
      <c r="D4" s="62"/>
      <c r="E4" s="62"/>
      <c r="F4" s="62"/>
      <c r="G4" s="62"/>
      <c r="H4" s="62"/>
      <c r="J4" s="68"/>
      <c r="K4" t="s">
        <v>5</v>
      </c>
    </row>
    <row r="5" spans="2:11" ht="19.5" customHeight="1">
      <c r="B5" s="61">
        <f t="array" ref="B5:H5">JoursEtSemaines+DATE(AnnéeCalendrier,11,1)-WEEKDAY(DATE(AnnéeCalendrier,11,1),(DébutSemaine="Lundi")+1)+8</f>
        <v>45964</v>
      </c>
      <c r="C5" s="61">
        <v>45965</v>
      </c>
      <c r="D5" s="61">
        <v>45966</v>
      </c>
      <c r="E5" s="61">
        <v>45967</v>
      </c>
      <c r="F5" s="61">
        <v>45968</v>
      </c>
      <c r="G5" s="61">
        <v>45969</v>
      </c>
      <c r="H5" s="61">
        <v>45970</v>
      </c>
    </row>
    <row r="6" spans="2:11" ht="57.95" customHeight="1">
      <c r="B6" s="64"/>
      <c r="C6" s="64"/>
      <c r="D6" s="64"/>
      <c r="E6" s="64"/>
      <c r="F6" s="64"/>
      <c r="G6" s="64"/>
      <c r="H6" s="64"/>
      <c r="J6" s="70"/>
      <c r="K6" t="s">
        <v>6</v>
      </c>
    </row>
    <row r="7" spans="2:11" ht="19.5" customHeight="1">
      <c r="B7" s="59">
        <f t="array" ref="B7:H7">JoursEtSemaines+DATE(AnnéeCalendrier,11,1)-WEEKDAY(DATE(AnnéeCalendrier,11,1),(DébutSemaine="Lundi")+1)+15</f>
        <v>45971</v>
      </c>
      <c r="C7" s="59">
        <v>45972</v>
      </c>
      <c r="D7" s="59">
        <v>45973</v>
      </c>
      <c r="E7" s="59">
        <v>45974</v>
      </c>
      <c r="F7" s="59">
        <v>45975</v>
      </c>
      <c r="G7" s="59">
        <v>45976</v>
      </c>
      <c r="H7" s="59">
        <v>45977</v>
      </c>
    </row>
    <row r="8" spans="2:11" ht="57.95" customHeight="1">
      <c r="B8" s="62"/>
      <c r="C8" s="62"/>
      <c r="D8" s="62"/>
      <c r="E8" s="62"/>
      <c r="F8" s="62"/>
      <c r="G8" s="76" t="s">
        <v>5</v>
      </c>
      <c r="H8" s="62"/>
      <c r="J8" s="69"/>
      <c r="K8" t="s">
        <v>7</v>
      </c>
    </row>
    <row r="9" spans="2:11" ht="19.5" customHeight="1">
      <c r="B9" s="61">
        <f t="array" ref="B9:H9">JoursEtSemaines+DATE(AnnéeCalendrier,11,1)-WEEKDAY(DATE(AnnéeCalendrier,11,1),(DébutSemaine="Lundi")+1)+22</f>
        <v>45978</v>
      </c>
      <c r="C9" s="61">
        <v>45979</v>
      </c>
      <c r="D9" s="61">
        <v>45980</v>
      </c>
      <c r="E9" s="61">
        <v>45981</v>
      </c>
      <c r="F9" s="61">
        <v>45982</v>
      </c>
      <c r="G9" s="61">
        <v>45983</v>
      </c>
      <c r="H9" s="61">
        <v>45984</v>
      </c>
    </row>
    <row r="10" spans="2:11" ht="57.95" customHeight="1">
      <c r="B10" s="64"/>
      <c r="C10" s="64"/>
      <c r="D10" s="64"/>
      <c r="E10" s="64"/>
      <c r="F10" s="64"/>
      <c r="G10" s="76" t="s">
        <v>5</v>
      </c>
      <c r="H10" s="64"/>
      <c r="J10" s="71"/>
      <c r="K10" t="s">
        <v>8</v>
      </c>
    </row>
    <row r="11" spans="2:11" ht="19.5" customHeight="1">
      <c r="B11" s="59">
        <f t="array" ref="B11:H11">JoursEtSemaines+DATE(AnnéeCalendrier,11,1)-WEEKDAY(DATE(AnnéeCalendrier,11,1),(DébutSemaine="Lundi")+1)+29</f>
        <v>45985</v>
      </c>
      <c r="C11" s="59">
        <v>45986</v>
      </c>
      <c r="D11" s="59">
        <v>45987</v>
      </c>
      <c r="E11" s="59">
        <v>45988</v>
      </c>
      <c r="F11" s="59">
        <v>45989</v>
      </c>
      <c r="G11" s="59">
        <v>45990</v>
      </c>
      <c r="H11" s="59">
        <v>45991</v>
      </c>
    </row>
    <row r="12" spans="2:11" ht="57.95" customHeight="1">
      <c r="B12" s="62"/>
      <c r="C12" s="62"/>
      <c r="D12" s="62"/>
      <c r="E12" s="62"/>
      <c r="F12" s="62"/>
      <c r="G12" s="76" t="s">
        <v>5</v>
      </c>
      <c r="H12" s="62"/>
    </row>
    <row r="13" spans="2:11" ht="19.5" customHeight="1">
      <c r="B13" s="61">
        <f t="array" ref="B13:C13">JoursEtSemaines+DATE(AnnéeCalendrier,11,1)-WEEKDAY(DATE(AnnéeCalendrier,11,1),(DébutSemaine="Lundi")+1)+36</f>
        <v>45992</v>
      </c>
      <c r="C13" s="61">
        <v>45993</v>
      </c>
      <c r="D13" s="57" t="s">
        <v>0</v>
      </c>
      <c r="E13" s="88"/>
      <c r="F13" s="88"/>
      <c r="G13" s="88"/>
      <c r="H13" s="89"/>
    </row>
    <row r="14" spans="2:11" ht="57.95" customHeight="1">
      <c r="B14" s="64"/>
      <c r="C14" s="64"/>
      <c r="D14" s="58"/>
      <c r="E14" s="90"/>
      <c r="F14" s="90"/>
      <c r="G14" s="90"/>
      <c r="H14" s="91"/>
    </row>
  </sheetData>
  <mergeCells count="1">
    <mergeCell ref="E13:H14"/>
  </mergeCells>
  <conditionalFormatting sqref="B13:D13">
    <cfRule type="expression" dxfId="5" priority="2">
      <formula>AND(DAY(B13)&gt;=1,DAY(B13)&lt;=15)</formula>
    </cfRule>
  </conditionalFormatting>
  <conditionalFormatting sqref="B11:H11">
    <cfRule type="expression" dxfId="4" priority="6">
      <formula>AND(DAY(B11)&gt;=1,DAY(B11)&lt;=15)</formula>
    </cfRule>
  </conditionalFormatting>
  <dataValidations count="9">
    <dataValidation allowBlank="1" showInputMessage="1" showErrorMessage="1" prompt="Jour de la semaine défini automatiquement." sqref="C2:H2" xr:uid="{00000000-0002-0000-0A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A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A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A00-000003000000}"/>
    <dataValidation allowBlank="1" showInputMessage="1" showErrorMessage="1" prompt="Calendrier du mois de novembre" sqref="A1" xr:uid="{00000000-0002-0000-0A00-000004000000}"/>
    <dataValidation allowBlank="1" showInputMessage="1" showErrorMessage="1" prompt="Entrez les Notes dans la cellule à droite" sqref="D13:D14" xr:uid="{00000000-0002-0000-0A00-000005000000}"/>
    <dataValidation allowBlank="1" showInputMessage="1" showErrorMessage="1" prompt="Entrez les Notes dans cette cellule" sqref="E13:H14" xr:uid="{00000000-0002-0000-0A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A00-000007000000}"/>
    <dataValidation allowBlank="1" showInputMessage="1" showErrorMessage="1" prompt="L’année figurant dans cette cellule est automatiquement mise à jour. Sélectionnez une autre année dans la cellule K3 de la feuille de calcul pour modifier l’année" sqref="C1" xr:uid="{00000000-0002-0000-0A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B1:H14"/>
  <sheetViews>
    <sheetView showGridLines="0" zoomScale="90" zoomScaleNormal="90" workbookViewId="0">
      <selection activeCell="G6" sqref="G6"/>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2" t="str">
        <f>"Décembre "&amp;AnnéeCalendrier</f>
        <v>Décembre 2025</v>
      </c>
      <c r="C1" s="53"/>
      <c r="D1" s="53"/>
      <c r="E1" s="54"/>
      <c r="F1" s="54"/>
      <c r="G1" s="54"/>
      <c r="H1" s="55"/>
    </row>
    <row r="2" spans="2:8"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8" ht="19.5" customHeight="1">
      <c r="B3" s="59">
        <f t="array" ref="B3:H3">JoursEtSemaines+DATE(AnnéeCalendrier,12,1)-WEEKDAY(DATE(AnnéeCalendrier,12,1),(DébutSemaine="Lundi")+1)+1</f>
        <v>45992</v>
      </c>
      <c r="C3" s="59">
        <v>45993</v>
      </c>
      <c r="D3" s="59">
        <v>45994</v>
      </c>
      <c r="E3" s="59">
        <v>45995</v>
      </c>
      <c r="F3" s="59">
        <v>45996</v>
      </c>
      <c r="G3" s="59">
        <v>45997</v>
      </c>
      <c r="H3" s="59">
        <v>45998</v>
      </c>
    </row>
    <row r="4" spans="2:8" ht="57.95" customHeight="1">
      <c r="B4" s="62"/>
      <c r="C4" s="62"/>
      <c r="D4" s="62"/>
      <c r="E4" s="62"/>
      <c r="F4" s="62"/>
      <c r="G4" s="62"/>
      <c r="H4" s="62"/>
    </row>
    <row r="5" spans="2:8" ht="19.5" customHeight="1">
      <c r="B5" s="61">
        <f t="array" ref="B5:H5">JoursEtSemaines+DATE(AnnéeCalendrier,12,1)-WEEKDAY(DATE(AnnéeCalendrier,12,1),(DébutSemaine="Lundi")+1)+8</f>
        <v>45999</v>
      </c>
      <c r="C5" s="61">
        <v>46000</v>
      </c>
      <c r="D5" s="61">
        <v>46001</v>
      </c>
      <c r="E5" s="61">
        <v>46002</v>
      </c>
      <c r="F5" s="61">
        <v>46003</v>
      </c>
      <c r="G5" s="61">
        <v>46004</v>
      </c>
      <c r="H5" s="61">
        <v>46005</v>
      </c>
    </row>
    <row r="6" spans="2:8" ht="57.95" customHeight="1">
      <c r="B6" s="64"/>
      <c r="C6" s="64"/>
      <c r="D6" s="64"/>
      <c r="E6" s="64"/>
      <c r="F6" s="64"/>
      <c r="G6" s="76" t="s">
        <v>5</v>
      </c>
      <c r="H6" s="64"/>
    </row>
    <row r="7" spans="2:8" ht="19.5" customHeight="1">
      <c r="B7" s="59">
        <f t="array" ref="B7:H7">JoursEtSemaines+DATE(AnnéeCalendrier,12,1)-WEEKDAY(DATE(AnnéeCalendrier,12,1),(DébutSemaine="Lundi")+1)+15</f>
        <v>46006</v>
      </c>
      <c r="C7" s="59">
        <v>46007</v>
      </c>
      <c r="D7" s="59">
        <v>46008</v>
      </c>
      <c r="E7" s="59">
        <v>46009</v>
      </c>
      <c r="F7" s="59">
        <v>46010</v>
      </c>
      <c r="G7" s="59">
        <v>46011</v>
      </c>
      <c r="H7" s="59">
        <v>46012</v>
      </c>
    </row>
    <row r="8" spans="2:8" ht="57.95" customHeight="1">
      <c r="B8" s="62"/>
      <c r="C8" s="62"/>
      <c r="D8" s="62"/>
      <c r="E8" s="62"/>
      <c r="F8" s="62"/>
      <c r="G8" s="76" t="s">
        <v>5</v>
      </c>
      <c r="H8" s="62"/>
    </row>
    <row r="9" spans="2:8" ht="19.5" customHeight="1">
      <c r="B9" s="61">
        <f t="array" ref="B9:H9">JoursEtSemaines+DATE(AnnéeCalendrier,12,1)-WEEKDAY(DATE(AnnéeCalendrier,12,1),(DébutSemaine="Lundi")+1)+22</f>
        <v>46013</v>
      </c>
      <c r="C9" s="61">
        <v>46014</v>
      </c>
      <c r="D9" s="61">
        <v>46015</v>
      </c>
      <c r="E9" s="61">
        <v>46016</v>
      </c>
      <c r="F9" s="61">
        <v>46017</v>
      </c>
      <c r="G9" s="72">
        <v>46018</v>
      </c>
      <c r="H9" s="72">
        <v>46019</v>
      </c>
    </row>
    <row r="10" spans="2:8" ht="57.95" customHeight="1">
      <c r="B10" s="64"/>
      <c r="C10" s="64"/>
      <c r="D10" s="64"/>
      <c r="E10" s="64"/>
      <c r="F10" s="64"/>
      <c r="G10" s="64"/>
      <c r="H10" s="64"/>
    </row>
    <row r="11" spans="2:8" ht="19.5" customHeight="1">
      <c r="B11" s="72">
        <f t="array" ref="B11:H11">JoursEtSemaines+DATE(AnnéeCalendrier,12,1)-WEEKDAY(DATE(AnnéeCalendrier,12,1),(DébutSemaine="Lundi")+1)+29</f>
        <v>46020</v>
      </c>
      <c r="C11" s="72">
        <v>46021</v>
      </c>
      <c r="D11" s="72">
        <v>46022</v>
      </c>
      <c r="E11" s="72">
        <v>46023</v>
      </c>
      <c r="F11" s="72">
        <v>46024</v>
      </c>
      <c r="G11" s="72">
        <v>46025</v>
      </c>
      <c r="H11" s="72">
        <v>46026</v>
      </c>
    </row>
    <row r="12" spans="2:8" ht="57.95" customHeight="1">
      <c r="B12" s="62"/>
      <c r="C12" s="62"/>
      <c r="D12" s="62"/>
      <c r="E12" s="62"/>
      <c r="F12" s="62"/>
      <c r="G12" s="62"/>
      <c r="H12" s="62"/>
    </row>
    <row r="13" spans="2:8" ht="19.5" customHeight="1">
      <c r="B13" s="72">
        <f t="array" ref="B13:C13">JoursEtSemaines+DATE(AnnéeCalendrier,12,1)-WEEKDAY(DATE(AnnéeCalendrier,12,1),(DébutSemaine="Lundi")+1)+36</f>
        <v>46027</v>
      </c>
      <c r="C13" s="72">
        <v>46028</v>
      </c>
      <c r="D13" s="57" t="s">
        <v>0</v>
      </c>
      <c r="E13" s="88"/>
      <c r="F13" s="88"/>
      <c r="G13" s="88"/>
      <c r="H13" s="89"/>
    </row>
    <row r="14" spans="2:8" ht="57.95" customHeight="1">
      <c r="B14" s="64"/>
      <c r="C14" s="64"/>
      <c r="D14" s="58"/>
      <c r="E14" s="90"/>
      <c r="F14" s="90"/>
      <c r="G14" s="90"/>
      <c r="H14" s="91"/>
    </row>
  </sheetData>
  <mergeCells count="1">
    <mergeCell ref="E13:H14"/>
  </mergeCells>
  <conditionalFormatting sqref="B13:D13">
    <cfRule type="expression" dxfId="3" priority="1">
      <formula>AND(DAY(B13)&gt;=1,DAY(B13)&lt;=15)</formula>
    </cfRule>
  </conditionalFormatting>
  <conditionalFormatting sqref="B3:G3">
    <cfRule type="expression" dxfId="2" priority="6">
      <formula>DAY(B3)&gt;8</formula>
    </cfRule>
  </conditionalFormatting>
  <conditionalFormatting sqref="B11:H11">
    <cfRule type="expression" dxfId="1" priority="2">
      <formula>AND(DAY(B11)&gt;=1,DAY(B11)&lt;=15)</formula>
    </cfRule>
  </conditionalFormatting>
  <conditionalFormatting sqref="G9:H9">
    <cfRule type="expression" dxfId="0" priority="3">
      <formula>AND(DAY(G9)&gt;=1,DAY(G9)&lt;=15)</formula>
    </cfRule>
  </conditionalFormatting>
  <dataValidations count="9">
    <dataValidation allowBlank="1" showInputMessage="1" showErrorMessage="1" prompt="Jour de la semaine défini automatiquement." sqref="C2:H2" xr:uid="{00000000-0002-0000-0B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B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B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B00-000003000000}"/>
    <dataValidation allowBlank="1" showInputMessage="1" showErrorMessage="1" prompt="Calendrier du mois de décembre" sqref="A1" xr:uid="{00000000-0002-0000-0B00-000004000000}"/>
    <dataValidation allowBlank="1" showInputMessage="1" showErrorMessage="1" prompt="Entrez les Notes dans la cellule à droite" sqref="D13:D14" xr:uid="{00000000-0002-0000-0B00-000005000000}"/>
    <dataValidation allowBlank="1" showInputMessage="1" showErrorMessage="1" prompt="Entrez les Notes dans cette cellule" sqref="E13:H14" xr:uid="{00000000-0002-0000-0B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B00-000007000000}"/>
    <dataValidation allowBlank="1" showInputMessage="1" showErrorMessage="1" prompt="L’année figurant dans cette cellule est automatiquement mise à jour. Sélectionnez une autre année dans la cellule K3 de la feuille de calcul pour modifier l’année" sqref="C1" xr:uid="{00000000-0002-0000-0B00-000008000000}"/>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291512c1ee715ab617f4c07df79fc1">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8256c27c40ca5c40ce1cf6c44f0205df"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249B93-B781-4B18-86F0-06B1B4BC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604C7-1EE3-4813-B0A5-C950F86C9754}">
  <ds:schemaRefs>
    <ds:schemaRef ds:uri="http://purl.org/dc/elements/1.1/"/>
    <ds:schemaRef ds:uri="http://schemas.openxmlformats.org/package/2006/metadata/core-properties"/>
    <ds:schemaRef ds:uri="16c05727-aa75-4e4a-9b5f-8a80a1165891"/>
    <ds:schemaRef ds:uri="http://www.w3.org/XML/1998/namespace"/>
    <ds:schemaRef ds:uri="http://schemas.microsoft.com/office/infopath/2007/PartnerControls"/>
    <ds:schemaRef ds:uri="http://purl.org/dc/terms/"/>
    <ds:schemaRef ds:uri="http://schemas.microsoft.com/office/2006/documentManagement/types"/>
    <ds:schemaRef ds:uri="71af3243-3dd4-4a8d-8c0d-dd76da1f02a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6F8CC1F-02A7-41FB-B220-42B0D943F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27</vt:i4>
      </vt:variant>
    </vt:vector>
  </HeadingPairs>
  <TitlesOfParts>
    <vt:vector size="39" baseType="lpstr">
      <vt:lpstr>Janvier</vt:lpstr>
      <vt:lpstr>Février</vt:lpstr>
      <vt:lpstr>Mars</vt:lpstr>
      <vt:lpstr>Avril</vt:lpstr>
      <vt:lpstr>Mai</vt:lpstr>
      <vt:lpstr>Juin</vt:lpstr>
      <vt:lpstr>Juillet</vt:lpstr>
      <vt:lpstr>Août</vt:lpstr>
      <vt:lpstr>Septembre</vt:lpstr>
      <vt:lpstr>Octobre</vt:lpstr>
      <vt:lpstr>Novembre</vt:lpstr>
      <vt:lpstr>Décembre</vt:lpstr>
      <vt:lpstr>AnnéeCalendrier</vt:lpstr>
      <vt:lpstr>DébutSemaine</vt:lpstr>
      <vt:lpstr>Janvier!Zone_d_impression</vt:lpstr>
      <vt:lpstr>ZoneTitreColonne1...H12.1</vt:lpstr>
      <vt:lpstr>ZoneTitreColonne1...H12.10</vt:lpstr>
      <vt:lpstr>ZoneTitreColonne1...H12.11</vt:lpstr>
      <vt:lpstr>ZoneTitreColonne1...H12.12</vt:lpstr>
      <vt:lpstr>ZoneTitreColonne1...H12.2</vt:lpstr>
      <vt:lpstr>ZoneTitreColonne1...H12.3</vt:lpstr>
      <vt:lpstr>ZoneTitreColonne1...H12.4</vt:lpstr>
      <vt:lpstr>ZoneTitreColonne1...H12.5</vt:lpstr>
      <vt:lpstr>ZoneTitreColonne1...H12.6</vt:lpstr>
      <vt:lpstr>ZoneTitreColonne1...H12.7</vt:lpstr>
      <vt:lpstr>ZoneTitreColonne1...H12.8</vt:lpstr>
      <vt:lpstr>ZoneTitreColonne1...H12.9</vt:lpstr>
      <vt:lpstr>ZoneTitreColonne2...C14.1</vt:lpstr>
      <vt:lpstr>ZoneTitreColonne2...C14.10</vt:lpstr>
      <vt:lpstr>ZoneTitreColonne2...C14.11</vt:lpstr>
      <vt:lpstr>ZoneTitreColonne2...C14.12</vt:lpstr>
      <vt:lpstr>ZoneTitreColonne2...C14.2</vt:lpstr>
      <vt:lpstr>ZoneTitreColonne2...C14.3</vt:lpstr>
      <vt:lpstr>ZoneTitreColonne2...C14.4</vt:lpstr>
      <vt:lpstr>ZoneTitreColonne2...C14.5</vt:lpstr>
      <vt:lpstr>ZoneTitreColonne2...C14.6</vt:lpstr>
      <vt:lpstr>ZoneTitreColonne2...C14.7</vt:lpstr>
      <vt:lpstr>ZoneTitreColonne2...C14.8</vt:lpstr>
      <vt:lpstr>ZoneTitreColonne2...C14.9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2019-04-29T04:00:01Z</dcterms:created>
  <dcterms:modified xsi:type="dcterms:W3CDTF">2024-11-14T13:29:13Z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2fd53d93-3f4c-4b90-b511-bd6bdbb4fba9_Enabled">
    <vt:lpwstr>True</vt:lpwstr>
  </property>
  <property fmtid="{D5CDD505-2E9C-101B-9397-08002B2CF9AE}" pid="4" name="MSIP_Label_2fd53d93-3f4c-4b90-b511-bd6bdbb4fba9_SiteId">
    <vt:lpwstr>d852d5cd-724c-4128-8812-ffa5db3f8507</vt:lpwstr>
  </property>
  <property fmtid="{D5CDD505-2E9C-101B-9397-08002B2CF9AE}" pid="5" name="MSIP_Label_2fd53d93-3f4c-4b90-b511-bd6bdbb4fba9_Owner">
    <vt:lpwstr>U158075@INETPSA.COM</vt:lpwstr>
  </property>
  <property fmtid="{D5CDD505-2E9C-101B-9397-08002B2CF9AE}" pid="6" name="MSIP_Label_2fd53d93-3f4c-4b90-b511-bd6bdbb4fba9_SetDate">
    <vt:lpwstr>2019-12-11T11:07:55.6387068Z</vt:lpwstr>
  </property>
  <property fmtid="{D5CDD505-2E9C-101B-9397-08002B2CF9AE}" pid="7" name="MSIP_Label_2fd53d93-3f4c-4b90-b511-bd6bdbb4fba9_Name">
    <vt:lpwstr>C2 - PSA Sensitive</vt:lpwstr>
  </property>
  <property fmtid="{D5CDD505-2E9C-101B-9397-08002B2CF9AE}" pid="8" name="MSIP_Label_2fd53d93-3f4c-4b90-b511-bd6bdbb4fba9_Application">
    <vt:lpwstr>Microsoft Azure Information Protection</vt:lpwstr>
  </property>
  <property fmtid="{D5CDD505-2E9C-101B-9397-08002B2CF9AE}" pid="9" name="MSIP_Label_2fd53d93-3f4c-4b90-b511-bd6bdbb4fba9_Extended_MSFT_Method">
    <vt:lpwstr>Automatic</vt:lpwstr>
  </property>
  <property fmtid="{D5CDD505-2E9C-101B-9397-08002B2CF9AE}" pid="10" name="Sensitivity">
    <vt:lpwstr>C2 - PSA Sensitive</vt:lpwstr>
  </property>
</Properties>
</file>